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0"/>
  <workbookPr/>
  <mc:AlternateContent xmlns:mc="http://schemas.openxmlformats.org/markup-compatibility/2006">
    <mc:Choice Requires="x15">
      <x15ac:absPath xmlns:x15ac="http://schemas.microsoft.com/office/spreadsheetml/2010/11/ac" url="/Users/macat/Documents/PERSONAL PROJECTS/CURRENT Pro/a| SPaSIO RP 2013/Feb19 Excel AT TABLES request/"/>
    </mc:Choice>
  </mc:AlternateContent>
  <xr:revisionPtr revIDLastSave="0" documentId="13_ncr:1_{C3D05153-1BE8-F949-B0EE-B07C3939798F}" xr6:coauthVersionLast="36" xr6:coauthVersionMax="36" xr10:uidLastSave="{00000000-0000-0000-0000-000000000000}"/>
  <bookViews>
    <workbookView xWindow="60" yWindow="460" windowWidth="28300" windowHeight="19080" tabRatio="500" activeTab="2" xr2:uid="{00000000-000D-0000-FFFF-FFFF00000000}"/>
  </bookViews>
  <sheets>
    <sheet name="Front page" sheetId="8" r:id="rId1"/>
    <sheet name="H2&amp;3 MAIN" sheetId="1" r:id="rId2"/>
    <sheet name="H2 data input" sheetId="4" r:id="rId3"/>
    <sheet name="strategic goals" sheetId="2" r:id="rId4"/>
    <sheet name="issues" sheetId="3" r:id="rId5"/>
    <sheet name="H3 data input" sheetId="5" r:id="rId6"/>
    <sheet name="PIPR" sheetId="7" r:id="rId7"/>
  </sheets>
  <calcPr calcId="18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AC4" i="1" l="1"/>
  <c r="F18" i="7"/>
  <c r="G18" i="7"/>
  <c r="J18" i="7"/>
  <c r="K18" i="7"/>
  <c r="P4" i="1"/>
  <c r="T4" i="1"/>
  <c r="S4" i="1"/>
  <c r="U4" i="1"/>
  <c r="V4" i="1"/>
  <c r="M4" i="1"/>
  <c r="L4" i="1"/>
  <c r="N4" i="1"/>
  <c r="O4" i="1"/>
  <c r="R17" i="7"/>
  <c r="E4" i="1"/>
  <c r="Q4" i="1"/>
  <c r="R4" i="1"/>
  <c r="W4" i="1"/>
  <c r="H4" i="1"/>
  <c r="X4" i="1"/>
  <c r="Y4" i="1"/>
  <c r="AD4" i="1"/>
  <c r="AA4" i="1"/>
  <c r="Z4" i="1"/>
  <c r="G9" i="7"/>
  <c r="G10" i="7"/>
  <c r="G13" i="7"/>
  <c r="G14" i="7"/>
  <c r="G15" i="7"/>
  <c r="G16" i="7"/>
  <c r="G17" i="7"/>
  <c r="G19" i="7"/>
  <c r="G20" i="7"/>
  <c r="G23" i="7"/>
  <c r="G24" i="7"/>
  <c r="G31" i="7"/>
  <c r="G30" i="7"/>
  <c r="K9" i="7"/>
  <c r="K10" i="7"/>
  <c r="K13" i="7"/>
  <c r="K14" i="7"/>
  <c r="K15" i="7"/>
  <c r="K16" i="7"/>
  <c r="J16" i="7"/>
  <c r="K17" i="7"/>
  <c r="K19" i="7"/>
  <c r="K20" i="7"/>
  <c r="K23" i="7"/>
  <c r="K24" i="7"/>
  <c r="K31" i="7"/>
  <c r="K30" i="7"/>
  <c r="O9" i="7"/>
  <c r="O10" i="7"/>
  <c r="O13" i="7"/>
  <c r="O14" i="7"/>
  <c r="O15" i="7"/>
  <c r="N16" i="7"/>
  <c r="O16" i="7"/>
  <c r="O17" i="7"/>
  <c r="O18" i="7"/>
  <c r="O19" i="7"/>
  <c r="O20" i="7"/>
  <c r="O23" i="7"/>
  <c r="O24" i="7"/>
  <c r="O31" i="7"/>
  <c r="O30" i="7"/>
  <c r="S9" i="7"/>
  <c r="S10" i="7"/>
  <c r="S13" i="7"/>
  <c r="S14" i="7"/>
  <c r="S15" i="7"/>
  <c r="S16" i="7"/>
  <c r="S17" i="7"/>
  <c r="S18" i="7"/>
  <c r="S19" i="7"/>
  <c r="S20" i="7"/>
  <c r="S23" i="7"/>
  <c r="S24" i="7"/>
  <c r="S31" i="7"/>
  <c r="S30" i="7"/>
  <c r="W23" i="7"/>
  <c r="R13" i="7"/>
  <c r="R14" i="7"/>
  <c r="R15" i="7"/>
  <c r="R16" i="7"/>
  <c r="R18" i="7"/>
  <c r="R19" i="7"/>
  <c r="R20" i="7"/>
  <c r="R9" i="7"/>
  <c r="R10" i="7"/>
  <c r="R23" i="7"/>
  <c r="R24" i="7"/>
  <c r="R31" i="7"/>
  <c r="R30" i="7"/>
  <c r="F9" i="7"/>
  <c r="F10" i="7"/>
  <c r="F13" i="7"/>
  <c r="F14" i="7"/>
  <c r="F15" i="7"/>
  <c r="F16" i="7"/>
  <c r="F17" i="7"/>
  <c r="F19" i="7"/>
  <c r="F20" i="7"/>
  <c r="F23" i="7"/>
  <c r="F24" i="7"/>
  <c r="F31" i="7"/>
  <c r="F30" i="7"/>
  <c r="J9" i="7"/>
  <c r="J10" i="7"/>
  <c r="J13" i="7"/>
  <c r="J14" i="7"/>
  <c r="J15" i="7"/>
  <c r="J17" i="7"/>
  <c r="J19" i="7"/>
  <c r="J20" i="7"/>
  <c r="J23" i="7"/>
  <c r="J24" i="7"/>
  <c r="J31" i="7"/>
  <c r="J30" i="7"/>
  <c r="N9" i="7"/>
  <c r="N10" i="7"/>
  <c r="N8" i="7"/>
  <c r="N13" i="7"/>
  <c r="N14" i="7"/>
  <c r="N15" i="7"/>
  <c r="N17" i="7"/>
  <c r="N18" i="7"/>
  <c r="N19" i="7"/>
  <c r="N20" i="7"/>
  <c r="N12" i="7"/>
  <c r="F12" i="7"/>
  <c r="J12" i="7"/>
  <c r="R12" i="7"/>
  <c r="V21" i="7"/>
  <c r="N23" i="7"/>
  <c r="N24" i="7"/>
  <c r="N22" i="7"/>
  <c r="F22" i="7"/>
  <c r="J22" i="7"/>
  <c r="R22" i="7"/>
  <c r="V22" i="7"/>
  <c r="N31" i="7"/>
  <c r="N30" i="7"/>
  <c r="V23" i="7"/>
  <c r="K8" i="7"/>
  <c r="K12" i="7"/>
  <c r="K22" i="7"/>
  <c r="K33" i="7"/>
  <c r="I4" i="1"/>
  <c r="F4" i="1"/>
  <c r="G4" i="1"/>
  <c r="O8" i="7"/>
  <c r="O12" i="7"/>
  <c r="O22" i="7"/>
  <c r="O33" i="7"/>
  <c r="S8" i="7"/>
  <c r="G22" i="7"/>
  <c r="S22" i="7"/>
  <c r="S12" i="7"/>
  <c r="S33" i="7"/>
  <c r="R8" i="7"/>
  <c r="R33" i="7"/>
  <c r="J8" i="7"/>
  <c r="J33" i="7"/>
  <c r="F8" i="7"/>
  <c r="F33" i="7"/>
  <c r="G8" i="7"/>
  <c r="G12" i="7"/>
  <c r="G33" i="7"/>
  <c r="D4" i="1"/>
  <c r="W21" i="7"/>
  <c r="W22" i="7"/>
  <c r="AB4" i="1"/>
  <c r="J4" i="1"/>
  <c r="C4" i="1"/>
  <c r="N33" i="7"/>
  <c r="V24" i="7"/>
  <c r="W24" i="7"/>
  <c r="W20" i="7"/>
  <c r="V20" i="7"/>
</calcChain>
</file>

<file path=xl/sharedStrings.xml><?xml version="1.0" encoding="utf-8"?>
<sst xmlns="http://schemas.openxmlformats.org/spreadsheetml/2006/main" count="492" uniqueCount="337">
  <si>
    <t>converging strategic goals</t>
  </si>
  <si>
    <t>converging international roles</t>
  </si>
  <si>
    <t>aIV1</t>
  </si>
  <si>
    <t>aIV2</t>
  </si>
  <si>
    <t>IV1a</t>
  </si>
  <si>
    <t>IV1b</t>
  </si>
  <si>
    <t>IV1c</t>
  </si>
  <si>
    <t>proximity between goals</t>
  </si>
  <si>
    <t>IV1d</t>
  </si>
  <si>
    <t>issue salience correlation coefficient</t>
  </si>
  <si>
    <t>proximity between issues</t>
  </si>
  <si>
    <t>IntV1b</t>
  </si>
  <si>
    <t>overlapping/complementary/competing goals correlation coefficient</t>
  </si>
  <si>
    <t>adjusted proximity between goals</t>
  </si>
  <si>
    <t>adjusted proximity between issues</t>
  </si>
  <si>
    <t>IntV1d</t>
  </si>
  <si>
    <t>qty overlapping goals</t>
  </si>
  <si>
    <t>qty complementary goals</t>
  </si>
  <si>
    <t>qty competing goals</t>
  </si>
  <si>
    <t>1)</t>
  </si>
  <si>
    <t>2)</t>
  </si>
  <si>
    <t>3)</t>
  </si>
  <si>
    <t>4)</t>
  </si>
  <si>
    <t>5)</t>
  </si>
  <si>
    <t>6)</t>
  </si>
  <si>
    <t>7)</t>
  </si>
  <si>
    <r>
      <t xml:space="preserve">goals proximity, Pearson correlation coeff for </t>
    </r>
    <r>
      <rPr>
        <b/>
        <sz val="12"/>
        <color theme="1"/>
        <rFont val="Calibri"/>
        <family val="2"/>
        <scheme val="minor"/>
      </rPr>
      <t>S : IO</t>
    </r>
    <r>
      <rPr>
        <sz val="12"/>
        <color theme="1"/>
        <rFont val="Calibri"/>
        <family val="2"/>
        <scheme val="minor"/>
      </rPr>
      <t xml:space="preserve"> pair</t>
    </r>
  </si>
  <si>
    <r>
      <t xml:space="preserve">goals proximity, Pearson correlation coeff for </t>
    </r>
    <r>
      <rPr>
        <b/>
        <sz val="12"/>
        <color theme="1"/>
        <rFont val="Calibri"/>
        <family val="2"/>
        <scheme val="minor"/>
      </rPr>
      <t>S : S-IO</t>
    </r>
    <r>
      <rPr>
        <sz val="12"/>
        <color theme="1"/>
        <rFont val="Calibri"/>
        <family val="2"/>
        <scheme val="minor"/>
      </rPr>
      <t xml:space="preserve"> pair</t>
    </r>
  </si>
  <si>
    <r>
      <t xml:space="preserve">goals proximity, Pearson correlation coeff for </t>
    </r>
    <r>
      <rPr>
        <b/>
        <sz val="12"/>
        <color theme="1"/>
        <rFont val="Calibri"/>
        <family val="2"/>
        <scheme val="minor"/>
      </rPr>
      <t>IO : S-IO</t>
    </r>
    <r>
      <rPr>
        <sz val="12"/>
        <color theme="1"/>
        <rFont val="Calibri"/>
        <family val="2"/>
        <scheme val="minor"/>
      </rPr>
      <t xml:space="preserve"> pair</t>
    </r>
  </si>
  <si>
    <t>S</t>
  </si>
  <si>
    <t>IO</t>
  </si>
  <si>
    <t>S-IO</t>
  </si>
  <si>
    <t>eg Ukraine</t>
  </si>
  <si>
    <t>eg NATO</t>
  </si>
  <si>
    <t>8)</t>
  </si>
  <si>
    <t>9)</t>
  </si>
  <si>
    <t>10)</t>
  </si>
  <si>
    <t>11)</t>
  </si>
  <si>
    <t>12)</t>
  </si>
  <si>
    <t>13)</t>
  </si>
  <si>
    <t>14)</t>
  </si>
  <si>
    <t>STRATEGIC GOALS CONV</t>
  </si>
  <si>
    <r>
      <t xml:space="preserve">qty all </t>
    </r>
    <r>
      <rPr>
        <b/>
        <sz val="12"/>
        <color theme="1"/>
        <rFont val="Calibri"/>
        <family val="2"/>
        <scheme val="minor"/>
      </rPr>
      <t>issues</t>
    </r>
  </si>
  <si>
    <t>qty overlapping issues</t>
  </si>
  <si>
    <t>qty complementary issues</t>
  </si>
  <si>
    <t>qty competing issues</t>
  </si>
  <si>
    <r>
      <t xml:space="preserve">salient issue proximity, Pearson correlation coeff for </t>
    </r>
    <r>
      <rPr>
        <b/>
        <sz val="12"/>
        <color theme="1"/>
        <rFont val="Calibri"/>
        <family val="2"/>
        <scheme val="minor"/>
      </rPr>
      <t>S : IO</t>
    </r>
    <r>
      <rPr>
        <sz val="12"/>
        <color theme="1"/>
        <rFont val="Calibri"/>
        <family val="2"/>
        <scheme val="minor"/>
      </rPr>
      <t xml:space="preserve"> pair</t>
    </r>
  </si>
  <si>
    <r>
      <t xml:space="preserve">salient issue proximity, Pearson correlation coeff for </t>
    </r>
    <r>
      <rPr>
        <b/>
        <sz val="12"/>
        <color theme="1"/>
        <rFont val="Calibri"/>
        <family val="2"/>
        <scheme val="minor"/>
      </rPr>
      <t>S : S-IO</t>
    </r>
    <r>
      <rPr>
        <sz val="12"/>
        <color theme="1"/>
        <rFont val="Calibri"/>
        <family val="2"/>
        <scheme val="minor"/>
      </rPr>
      <t xml:space="preserve"> pair</t>
    </r>
  </si>
  <si>
    <r>
      <t xml:space="preserve">salient issue proximity, Pearson correlation coeff for </t>
    </r>
    <r>
      <rPr>
        <b/>
        <sz val="12"/>
        <color theme="1"/>
        <rFont val="Calibri"/>
        <family val="2"/>
        <scheme val="minor"/>
      </rPr>
      <t>IO : S-IO</t>
    </r>
    <r>
      <rPr>
        <sz val="12"/>
        <color theme="1"/>
        <rFont val="Calibri"/>
        <family val="2"/>
        <scheme val="minor"/>
      </rPr>
      <t xml:space="preserve"> pair</t>
    </r>
  </si>
  <si>
    <r>
      <t xml:space="preserve">qty all </t>
    </r>
    <r>
      <rPr>
        <b/>
        <sz val="12"/>
        <color rgb="FF000000"/>
        <rFont val="Calibri"/>
        <family val="2"/>
        <scheme val="minor"/>
      </rPr>
      <t>goals</t>
    </r>
  </si>
  <si>
    <t>complementary</t>
  </si>
  <si>
    <t>competing</t>
  </si>
  <si>
    <t>RESULTS</t>
  </si>
  <si>
    <t xml:space="preserve">goes to  </t>
  </si>
  <si>
    <t>Proximity Matrix</t>
  </si>
  <si>
    <t xml:space="preserve"> Correlation between Vectors of Values</t>
  </si>
  <si>
    <t>This is a similarity matrix</t>
  </si>
  <si>
    <t>S : IO</t>
  </si>
  <si>
    <t>S : S-IO</t>
  </si>
  <si>
    <t>IO : S-IO</t>
  </si>
  <si>
    <t>LEGEND:</t>
  </si>
  <si>
    <t>calculated manually, from Excel tables, based on Atlas.ti output [see 'strat goals' and 'issue salience' tabs]</t>
  </si>
  <si>
    <t>SPSS-calculated, from Excel tables, based on Atlas.ti output [see 'strat goals' and 'issue salience' tabs]</t>
  </si>
  <si>
    <t>eg Ukraine-NATO, or NATO-Ukraine [order of naming first here does not matter]</t>
  </si>
  <si>
    <t>15)</t>
  </si>
  <si>
    <t>H2 and H3 Hypotheses Verification Matrix</t>
  </si>
  <si>
    <t>RAW DATA</t>
  </si>
  <si>
    <t>16)</t>
  </si>
  <si>
    <t>ACTOR</t>
  </si>
  <si>
    <t>t0</t>
  </si>
  <si>
    <t>t1</t>
  </si>
  <si>
    <t xml:space="preserve">t2 </t>
  </si>
  <si>
    <t>POWER</t>
  </si>
  <si>
    <t>power_status</t>
  </si>
  <si>
    <t>power_type</t>
  </si>
  <si>
    <t>INFLUENCE</t>
  </si>
  <si>
    <t>inf_population</t>
  </si>
  <si>
    <t>inf_territory</t>
  </si>
  <si>
    <t>inf_GDP</t>
  </si>
  <si>
    <t>inf_GDPshare</t>
  </si>
  <si>
    <t>inf_GDPgrowth</t>
  </si>
  <si>
    <t>inf_hitech</t>
  </si>
  <si>
    <t>inf_milexpend</t>
  </si>
  <si>
    <t>inf_milGDP</t>
  </si>
  <si>
    <t>PRESENCE</t>
  </si>
  <si>
    <t>pres_geo</t>
  </si>
  <si>
    <t>pres_pol</t>
  </si>
  <si>
    <t>INT_ROLE</t>
  </si>
  <si>
    <t>YEAR</t>
  </si>
  <si>
    <t>t3</t>
  </si>
  <si>
    <t>PROCESSED DATA</t>
  </si>
  <si>
    <t>Time-series data explanation</t>
  </si>
  <si>
    <t>t2</t>
  </si>
  <si>
    <t>current reference time</t>
  </si>
  <si>
    <t>T_YEAR</t>
  </si>
  <si>
    <t>Power</t>
  </si>
  <si>
    <t>Influence</t>
  </si>
  <si>
    <t>Presence</t>
  </si>
  <si>
    <t>Performance</t>
  </si>
  <si>
    <t>PIPP-indicator</t>
  </si>
  <si>
    <t>Actor</t>
  </si>
  <si>
    <t>a) time series</t>
  </si>
  <si>
    <t>b) aggregate data</t>
  </si>
  <si>
    <t>Int_Role</t>
  </si>
  <si>
    <t>goes to --&gt;</t>
  </si>
  <si>
    <t xml:space="preserve">goes to --&gt; </t>
  </si>
  <si>
    <r>
      <rPr>
        <b/>
        <sz val="12"/>
        <color theme="1"/>
        <rFont val="Calibri"/>
        <family val="2"/>
        <scheme val="minor"/>
      </rPr>
      <t>int_roles</t>
    </r>
    <r>
      <rPr>
        <sz val="12"/>
        <color theme="1"/>
        <rFont val="Calibri"/>
        <family val="2"/>
        <scheme val="minor"/>
      </rPr>
      <t xml:space="preserve"> proximity coefficient</t>
    </r>
  </si>
  <si>
    <r>
      <rPr>
        <b/>
        <sz val="12"/>
        <color theme="1"/>
        <rFont val="Calibri"/>
        <family val="2"/>
        <scheme val="minor"/>
      </rPr>
      <t>IO</t>
    </r>
    <r>
      <rPr>
        <sz val="12"/>
        <color theme="1"/>
        <rFont val="Calibri"/>
        <family val="2"/>
        <scheme val="minor"/>
      </rPr>
      <t xml:space="preserve"> </t>
    </r>
    <r>
      <rPr>
        <b/>
        <sz val="12"/>
        <color theme="1"/>
        <rFont val="Calibri"/>
        <family val="2"/>
        <scheme val="minor"/>
      </rPr>
      <t>int_role</t>
    </r>
    <r>
      <rPr>
        <sz val="12"/>
        <color theme="1"/>
        <rFont val="Calibri"/>
        <family val="2"/>
        <scheme val="minor"/>
      </rPr>
      <t xml:space="preserve"> cumulative index</t>
    </r>
  </si>
  <si>
    <r>
      <rPr>
        <b/>
        <sz val="12"/>
        <color theme="1"/>
        <rFont val="Calibri"/>
        <family val="2"/>
        <scheme val="minor"/>
      </rPr>
      <t>S int_role</t>
    </r>
    <r>
      <rPr>
        <sz val="12"/>
        <color theme="1"/>
        <rFont val="Calibri"/>
        <family val="2"/>
        <scheme val="minor"/>
      </rPr>
      <t xml:space="preserve"> cumulative index</t>
    </r>
  </si>
  <si>
    <t>CAN-Brazil</t>
  </si>
  <si>
    <t>сonvergence type</t>
  </si>
  <si>
    <t>overlapping</t>
  </si>
  <si>
    <t>STRATEGIC GOALS</t>
  </si>
  <si>
    <t>ISSUES</t>
  </si>
  <si>
    <t>Brazil</t>
  </si>
  <si>
    <t>CAN</t>
  </si>
  <si>
    <t>CAN_Brazil</t>
  </si>
  <si>
    <t>SP launch / Signing of Economic Complementation Agreement no.39 (Acuerdo de Complementación Económica N° 39, ACE39)</t>
  </si>
  <si>
    <t>CAN Joint Decision 613 / Brazil becomes associate CAN member</t>
  </si>
  <si>
    <t>CAN Joint Decision 613 / Brazil gets access to CAN institutions granted</t>
  </si>
  <si>
    <t>scope of convergence</t>
  </si>
  <si>
    <t>Indicator no.</t>
  </si>
  <si>
    <r>
      <rPr>
        <b/>
        <sz val="12"/>
        <color theme="1"/>
        <rFont val="Calibri"/>
        <family val="2"/>
        <scheme val="minor"/>
      </rPr>
      <t>strat_narra</t>
    </r>
    <r>
      <rPr>
        <sz val="12"/>
        <color theme="1"/>
        <rFont val="Calibri"/>
        <family val="2"/>
        <scheme val="minor"/>
      </rPr>
      <t xml:space="preserve"> convergence scope</t>
    </r>
  </si>
  <si>
    <t>RAW DATA 
OUTPUT</t>
  </si>
  <si>
    <t>Strategic narratives convegence (actor-system)</t>
  </si>
  <si>
    <t>International roles convergence</t>
  </si>
  <si>
    <t>18)</t>
  </si>
  <si>
    <t>This is a dissimilarity matrix</t>
  </si>
  <si>
    <r>
      <rPr>
        <b/>
        <sz val="12"/>
        <color theme="1"/>
        <rFont val="Calibri"/>
        <family val="2"/>
        <scheme val="minor"/>
      </rPr>
      <t>int_roles</t>
    </r>
    <r>
      <rPr>
        <sz val="12"/>
        <color theme="1"/>
        <rFont val="Calibri"/>
        <family val="2"/>
        <scheme val="minor"/>
      </rPr>
      <t xml:space="preserve"> proximity coefficient (EuclD)</t>
    </r>
  </si>
  <si>
    <t>Case study</t>
  </si>
  <si>
    <t>No.</t>
  </si>
  <si>
    <t>H2 Indicators INPUT</t>
  </si>
  <si>
    <t>International roles: PIPR-metrical data</t>
  </si>
  <si>
    <t>RELEVANCE</t>
  </si>
  <si>
    <t>relevance_strategic</t>
  </si>
  <si>
    <t>Tables for SPSS</t>
  </si>
  <si>
    <t>diplomatic</t>
  </si>
  <si>
    <t>economic</t>
  </si>
  <si>
    <t>military</t>
  </si>
  <si>
    <t>socio-cultural</t>
  </si>
  <si>
    <t>H3 Indicators INPUT</t>
  </si>
  <si>
    <t>Strategic goals: salience and proximity measurement</t>
  </si>
  <si>
    <t>Strategic goals salience</t>
  </si>
  <si>
    <t>Strategic goals proximity</t>
  </si>
  <si>
    <t>degree and direction of convergence</t>
  </si>
  <si>
    <t>Issue salience</t>
  </si>
  <si>
    <t>Issue proximity</t>
  </si>
  <si>
    <r>
      <rPr>
        <b/>
        <sz val="11"/>
        <color theme="1"/>
        <rFont val="Calibri"/>
        <family val="2"/>
        <scheme val="minor"/>
      </rPr>
      <t>12</t>
    </r>
    <r>
      <rPr>
        <sz val="11"/>
        <color theme="1"/>
        <rFont val="Calibri"/>
        <family val="2"/>
        <scheme val="minor"/>
      </rPr>
      <t xml:space="preserve"> issues in total</t>
    </r>
  </si>
  <si>
    <r>
      <rPr>
        <b/>
        <sz val="11"/>
        <color theme="1"/>
        <rFont val="Calibri"/>
        <family val="2"/>
        <scheme val="minor"/>
      </rPr>
      <t>6</t>
    </r>
    <r>
      <rPr>
        <sz val="11"/>
        <color theme="1"/>
        <rFont val="Calibri"/>
        <family val="2"/>
        <scheme val="minor"/>
      </rPr>
      <t xml:space="preserve"> overlapping</t>
    </r>
  </si>
  <si>
    <r>
      <rPr>
        <b/>
        <sz val="11"/>
        <color theme="1"/>
        <rFont val="Calibri"/>
        <family val="2"/>
        <scheme val="minor"/>
      </rPr>
      <t>4</t>
    </r>
    <r>
      <rPr>
        <sz val="11"/>
        <color theme="1"/>
        <rFont val="Calibri"/>
        <family val="2"/>
        <scheme val="minor"/>
      </rPr>
      <t xml:space="preserve"> complementary</t>
    </r>
  </si>
  <si>
    <r>
      <rPr>
        <b/>
        <sz val="11"/>
        <color theme="1"/>
        <rFont val="Calibri"/>
        <family val="2"/>
        <scheme val="minor"/>
      </rPr>
      <t>2</t>
    </r>
    <r>
      <rPr>
        <sz val="11"/>
        <color theme="1"/>
        <rFont val="Calibri"/>
        <family val="2"/>
        <scheme val="minor"/>
      </rPr>
      <t xml:space="preserve"> competing</t>
    </r>
  </si>
  <si>
    <t>Euclidean Distance</t>
  </si>
  <si>
    <t xml:space="preserve"> Relevance</t>
  </si>
  <si>
    <t>17_a</t>
  </si>
  <si>
    <t>int_roles proximity (PIPR-metrical distance)</t>
  </si>
  <si>
    <t>17a)</t>
  </si>
  <si>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</si>
  <si>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</si>
  <si>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</si>
  <si>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</si>
  <si>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</si>
  <si>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</si>
  <si>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11.01.2017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</si>
  <si>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</si>
  <si>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</si>
  <si>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</si>
  <si>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</si>
  <si>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</si>
  <si>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</si>
  <si>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Salient issues: salience and proximity measurement</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</si>
  <si>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</si>
  <si>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charset val="238"/>
        <scheme val="minor"/>
      </rPr>
      <t>SPaSIO/CAN-Brazil/goals and roles convergence</t>
    </r>
  </si>
  <si>
    <r>
      <rPr>
        <i/>
        <sz val="11"/>
        <rFont val="Calibri"/>
        <family val="2"/>
        <scheme val="minor"/>
      </rPr>
      <t>Author:</t>
    </r>
    <r>
      <rPr>
        <b/>
        <i/>
        <sz val="11"/>
        <color theme="1"/>
        <rFont val="Calibri"/>
        <family val="2"/>
        <scheme val="minor"/>
      </rPr>
      <t xml:space="preserve"> Andriy Tyushka</t>
    </r>
  </si>
  <si>
    <t>Case: CAN-Brazil</t>
  </si>
  <si>
    <r>
      <rPr>
        <sz val="11"/>
        <rFont val="Calibri"/>
        <family val="2"/>
        <scheme val="minor"/>
      </rPr>
      <t xml:space="preserve">Timeframe (H2): </t>
    </r>
    <r>
      <rPr>
        <b/>
        <sz val="11"/>
        <color theme="1"/>
        <rFont val="Calibri"/>
        <family val="2"/>
        <scheme val="minor"/>
      </rPr>
      <t>2005-2015</t>
    </r>
  </si>
  <si>
    <r>
      <rPr>
        <sz val="11"/>
        <rFont val="Calibri"/>
        <family val="2"/>
        <scheme val="minor"/>
      </rPr>
      <t xml:space="preserve">Time series data intervals (H3): </t>
    </r>
    <r>
      <rPr>
        <b/>
        <sz val="11"/>
        <color theme="1"/>
        <rFont val="Calibri"/>
        <family val="2"/>
        <scheme val="minor"/>
      </rPr>
      <t>1999, 2005, 2010, 2015</t>
    </r>
  </si>
  <si>
    <t>DATA SOURCES:</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</si>
  <si>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</si>
  <si>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</si>
  <si>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</si>
  <si>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METODOLOGICAL ASSUMPTIONS:</t>
  </si>
  <si>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</si>
  <si>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</si>
  <si>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</si>
  <si>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</si>
  <si>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</si>
  <si>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</si>
  <si>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</si>
  <si>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</si>
  <si>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</si>
  <si>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</si>
  <si>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</si>
  <si>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</si>
  <si>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</si>
  <si>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</si>
  <si>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</si>
  <si>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</si>
  <si>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</si>
  <si>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</si>
  <si>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</si>
  <si>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r>
      <t xml:space="preserve">qty all </t>
    </r>
    <r>
      <rPr>
        <b/>
        <sz val="11"/>
        <color theme="1"/>
        <rFont val="Calibri"/>
        <family val="2"/>
        <scheme val="minor"/>
      </rPr>
      <t>goals</t>
    </r>
  </si>
  <si>
    <r>
      <t xml:space="preserve">goals proximity, Pearson correlation coeff for </t>
    </r>
    <r>
      <rPr>
        <b/>
        <sz val="11"/>
        <color theme="1"/>
        <rFont val="Calibri"/>
        <family val="2"/>
        <scheme val="minor"/>
      </rPr>
      <t>S : IO</t>
    </r>
    <r>
      <rPr>
        <sz val="11"/>
        <color theme="1"/>
        <rFont val="Calibri"/>
        <family val="2"/>
        <scheme val="minor"/>
      </rPr>
      <t xml:space="preserve"> pair</t>
    </r>
  </si>
  <si>
    <r>
      <t xml:space="preserve">goals proximity, Pearson correlation coeff for </t>
    </r>
    <r>
      <rPr>
        <b/>
        <sz val="11"/>
        <color theme="1"/>
        <rFont val="Calibri"/>
        <family val="2"/>
        <scheme val="minor"/>
      </rPr>
      <t>S : S-IO</t>
    </r>
    <r>
      <rPr>
        <sz val="11"/>
        <color theme="1"/>
        <rFont val="Calibri"/>
        <family val="2"/>
        <scheme val="minor"/>
      </rPr>
      <t xml:space="preserve"> pair</t>
    </r>
  </si>
  <si>
    <r>
      <t xml:space="preserve">goals proximity, Pearson correlation coeff for </t>
    </r>
    <r>
      <rPr>
        <b/>
        <sz val="11"/>
        <color theme="1"/>
        <rFont val="Calibri"/>
        <family val="2"/>
        <scheme val="minor"/>
      </rPr>
      <t>IO : S-IO</t>
    </r>
    <r>
      <rPr>
        <sz val="11"/>
        <color theme="1"/>
        <rFont val="Calibri"/>
        <family val="2"/>
        <scheme val="minor"/>
      </rPr>
      <t xml:space="preserve"> pair</t>
    </r>
  </si>
  <si>
    <r>
      <t xml:space="preserve">qty all </t>
    </r>
    <r>
      <rPr>
        <b/>
        <sz val="11"/>
        <color theme="1"/>
        <rFont val="Calibri"/>
        <family val="2"/>
        <scheme val="minor"/>
      </rPr>
      <t>issues</t>
    </r>
  </si>
  <si>
    <r>
      <t xml:space="preserve">salient issue proximity, Pearson correlation coeff for </t>
    </r>
    <r>
      <rPr>
        <b/>
        <sz val="11"/>
        <color theme="1"/>
        <rFont val="Calibri"/>
        <family val="2"/>
        <scheme val="minor"/>
      </rPr>
      <t>S : IO</t>
    </r>
    <r>
      <rPr>
        <sz val="11"/>
        <color theme="1"/>
        <rFont val="Calibri"/>
        <family val="2"/>
        <scheme val="minor"/>
      </rPr>
      <t xml:space="preserve"> pair</t>
    </r>
  </si>
  <si>
    <r>
      <t xml:space="preserve">salient issue proximity, Pearson correlation coeff for </t>
    </r>
    <r>
      <rPr>
        <b/>
        <sz val="11"/>
        <color theme="1"/>
        <rFont val="Calibri"/>
        <family val="2"/>
        <scheme val="minor"/>
      </rPr>
      <t>S : S-IO</t>
    </r>
    <r>
      <rPr>
        <sz val="11"/>
        <color theme="1"/>
        <rFont val="Calibri"/>
        <family val="2"/>
        <scheme val="minor"/>
      </rPr>
      <t xml:space="preserve"> pair</t>
    </r>
  </si>
  <si>
    <r>
      <t xml:space="preserve">salient issue proximity, Pearson correlation coeff for </t>
    </r>
    <r>
      <rPr>
        <b/>
        <sz val="11"/>
        <color theme="1"/>
        <rFont val="Calibri"/>
        <family val="2"/>
        <scheme val="minor"/>
      </rPr>
      <t>IO : S-IO</t>
    </r>
    <r>
      <rPr>
        <sz val="11"/>
        <color theme="1"/>
        <rFont val="Calibri"/>
        <family val="2"/>
        <scheme val="minor"/>
      </rPr>
      <t xml:space="preserve"> pair</t>
    </r>
  </si>
  <si>
    <t>CAN-Mercosur CONVERGENCE</t>
  </si>
  <si>
    <t>consolidation of democracy and the rule of law</t>
  </si>
  <si>
    <t>enhancing mutual and international BILATERALISM (SP, PDialogue, econ partnerships, etc)</t>
  </si>
  <si>
    <t>enhancing Brazil's international presence and role</t>
  </si>
  <si>
    <t>enhancing CAN's international presence and role</t>
  </si>
  <si>
    <t>enhancing multilateralism, multipolarity, inter-regionalism and 'democratization' of Int Relations</t>
  </si>
  <si>
    <t>enhancing Brazil's regional presence and role</t>
  </si>
  <si>
    <t>enhancing CAN's regional presence and role</t>
  </si>
  <si>
    <t>regional peace and security, incl fight against illicit narcotrafficking and organized crime</t>
  </si>
  <si>
    <t>international peace and security</t>
  </si>
  <si>
    <t>South American regional and sub-regional economic development, cooperation and integration</t>
  </si>
  <si>
    <t>socio-cultural development and welfare</t>
  </si>
  <si>
    <t>sustainable development</t>
  </si>
  <si>
    <r>
      <rPr>
        <b/>
        <sz val="12"/>
        <color theme="1"/>
        <rFont val="Calibri"/>
        <family val="2"/>
        <scheme val="minor"/>
      </rPr>
      <t>13</t>
    </r>
    <r>
      <rPr>
        <sz val="12"/>
        <color theme="1"/>
        <rFont val="Calibri"/>
        <family val="2"/>
        <scheme val="minor"/>
      </rPr>
      <t xml:space="preserve"> goals in total</t>
    </r>
  </si>
  <si>
    <r>
      <rPr>
        <b/>
        <sz val="12"/>
        <color theme="1"/>
        <rFont val="Calibri"/>
        <family val="2"/>
        <scheme val="minor"/>
      </rPr>
      <t>3</t>
    </r>
    <r>
      <rPr>
        <sz val="12"/>
        <color theme="1"/>
        <rFont val="Calibri"/>
        <family val="2"/>
        <scheme val="minor"/>
      </rPr>
      <t xml:space="preserve"> overlapping</t>
    </r>
  </si>
  <si>
    <r>
      <rPr>
        <b/>
        <sz val="12"/>
        <color theme="1"/>
        <rFont val="Calibri"/>
        <family val="2"/>
        <scheme val="minor"/>
      </rPr>
      <t>6</t>
    </r>
    <r>
      <rPr>
        <sz val="12"/>
        <color theme="1"/>
        <rFont val="Calibri"/>
        <family val="2"/>
        <scheme val="minor"/>
      </rPr>
      <t xml:space="preserve"> complementary</t>
    </r>
  </si>
  <si>
    <r>
      <rPr>
        <b/>
        <sz val="12"/>
        <color theme="1"/>
        <rFont val="Calibri"/>
        <family val="2"/>
        <scheme val="minor"/>
      </rPr>
      <t>4</t>
    </r>
    <r>
      <rPr>
        <sz val="12"/>
        <color theme="1"/>
        <rFont val="Calibri"/>
        <family val="2"/>
        <scheme val="minor"/>
      </rPr>
      <t xml:space="preserve"> competing</t>
    </r>
  </si>
  <si>
    <t>SOUTH AMERICAN REGIONAL ECON COOP AND INTEGR</t>
  </si>
  <si>
    <t>INTER-REGIONAL COOP</t>
  </si>
  <si>
    <t>emerging multipolarity, multilateralism, and reform of int multilateral institutions</t>
  </si>
  <si>
    <t>ENHANCING INT BILATERAL RELATIONS, INCL CAN-Brazil SP STRENGTHENING</t>
  </si>
  <si>
    <t>ECON AND FINANCIAL COOP</t>
  </si>
  <si>
    <t>REGIONAL STABILITY AND SECURITY COOPERATION</t>
  </si>
  <si>
    <t>international peace and security cooperation</t>
  </si>
  <si>
    <t>SUSTAINABLE DEVELOPMENT AND DEV COOP (dom &amp; int)</t>
  </si>
  <si>
    <t>consolidation of democracy and socio-cultural development</t>
  </si>
  <si>
    <t>ENHANCING BRAZIL'S INT PRESENCE AND ACTORNESS</t>
  </si>
  <si>
    <t>ENHANCING CAN's INT PRESENCE AND ACTORNESS</t>
  </si>
  <si>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</si>
  <si>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</si>
  <si>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</si>
  <si>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</si>
  <si>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</si>
  <si>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</si>
  <si>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</si>
  <si>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</si>
  <si>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</si>
  <si>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</si>
  <si>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</si>
  <si>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</si>
  <si>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</si>
  <si>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</si>
  <si>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</si>
  <si>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r>
      <rPr>
        <i/>
        <sz val="11"/>
        <rFont val="Calibri"/>
        <family val="2"/>
        <scheme val="minor"/>
      </rPr>
      <t>Editors:</t>
    </r>
    <r>
      <rPr>
        <b/>
        <i/>
        <sz val="11"/>
        <color theme="1"/>
        <rFont val="Calibri"/>
        <family val="2"/>
        <scheme val="minor"/>
      </rPr>
      <t xml:space="preserve"> Andriy Tyushka and Lucyna Czechowska</t>
    </r>
  </si>
  <si>
    <t>CAN’s strategic documents, 1999–2015</t>
  </si>
  <si>
    <t>Strategic bilateral documents, 1999–2015</t>
  </si>
  <si>
    <t>CAN-Brazil. (1999a, April 26). Comunicado de Prensa Comunidad Andina-Brasil. Brasília. Retrieved on June 19, 2018 from http://www.comunidadandina.org/StaticFiles/2011127213858Q.doc</t>
  </si>
  <si>
    <t>CAN-Brazil. (1999b, May 17). Comunicado de la Comunidad Andina y Brasil al finalizar la II Reunión de negociaciones del Acuerdo de Preferencias Arancelarias. Lima. Retrieved on June 19, 2018 from http://www.comunidadandina.org/StaticFiles/2011127213858Q.doc</t>
  </si>
  <si>
    <t>Brazil’s strategic documents, 1996–2015</t>
  </si>
  <si>
    <r>
      <t>Acuerdo de Integración Subregional Andino</t>
    </r>
    <r>
      <rPr>
        <sz val="11"/>
        <color rgb="FF000000"/>
        <rFont val="Calibri"/>
        <family val="2"/>
      </rPr>
      <t xml:space="preserve"> (</t>
    </r>
    <r>
      <rPr>
        <i/>
        <sz val="11"/>
        <color rgb="FF000000"/>
        <rFont val="Calibri"/>
        <family val="2"/>
      </rPr>
      <t>Acuerdo de Cartagena</t>
    </r>
    <r>
      <rPr>
        <sz val="11"/>
        <color rgb="FF000000"/>
        <rFont val="Calibri"/>
        <family val="2"/>
      </rPr>
      <t>) (</t>
    </r>
    <r>
      <rPr>
        <i/>
        <sz val="11"/>
        <color rgb="FF000000"/>
        <rFont val="Calibri"/>
        <family val="2"/>
      </rPr>
      <t>Decisión 563</t>
    </r>
    <r>
      <rPr>
        <sz val="11"/>
        <color rgb="FF000000"/>
        <rFont val="Calibri"/>
        <family val="2"/>
      </rPr>
      <t>). (1969, May 26). Cartagena. Retrieved on September 4, 2018 from http://intranet.comunidadandina.org/Documentos/DBasicos/DBasico1.doc</t>
    </r>
  </si>
  <si>
    <r>
      <t xml:space="preserve">Consejo Andino de Ministros de Relaciones Exteriores (CAMRE). (1999, May 25). </t>
    </r>
    <r>
      <rPr>
        <i/>
        <sz val="11"/>
        <color rgb="FF000000"/>
        <rFont val="Calibri"/>
        <family val="2"/>
      </rPr>
      <t>Lineamientos de la Política Exterior Común</t>
    </r>
    <r>
      <rPr>
        <sz val="11"/>
        <color rgb="FF000000"/>
        <rFont val="Calibri"/>
        <family val="2"/>
      </rPr>
      <t xml:space="preserve"> (</t>
    </r>
    <r>
      <rPr>
        <i/>
        <sz val="11"/>
        <color rgb="FF000000"/>
        <rFont val="Calibri"/>
        <family val="2"/>
      </rPr>
      <t>Decisión 458</t>
    </r>
    <r>
      <rPr>
        <sz val="11"/>
        <color rgb="FF000000"/>
        <rFont val="Calibri"/>
        <family val="2"/>
      </rPr>
      <t>). Cartagena. Retrieved on September 4, 2018 from http://intranet.comunidadandina.org/Documentos/decisiones/DEC458.doc</t>
    </r>
  </si>
  <si>
    <r>
      <t>Consejo Andino de Ministros de Relaciones Exteriores (CAMRE). (2000a, February 3). </t>
    </r>
    <r>
      <rPr>
        <i/>
        <sz val="11"/>
        <color rgb="FF000000"/>
        <rFont val="Calibri"/>
        <family val="2"/>
      </rPr>
      <t xml:space="preserve">Directiva </t>
    </r>
    <r>
      <rPr>
        <sz val="11"/>
        <color rgb="FF000000"/>
        <rFont val="Calibri"/>
        <family val="2"/>
      </rPr>
      <t>Nº</t>
    </r>
    <r>
      <rPr>
        <i/>
        <sz val="11"/>
        <color rgb="FF000000"/>
        <rFont val="Calibri"/>
        <family val="2"/>
      </rPr>
      <t>1 sobre Política Exterior Común (Decisión 475)</t>
    </r>
    <r>
      <rPr>
        <sz val="11"/>
        <color rgb="FF000000"/>
        <rFont val="Calibri"/>
        <family val="2"/>
      </rPr>
      <t xml:space="preserve">. </t>
    </r>
    <r>
      <rPr>
        <i/>
        <sz val="11"/>
        <color rgb="FF000000"/>
        <rFont val="Calibri"/>
        <family val="2"/>
      </rPr>
      <t>Gaceta Oficial No.5</t>
    </r>
    <r>
      <rPr>
        <sz val="11"/>
        <color rgb="FF000000"/>
        <rFont val="Calibri"/>
        <family val="2"/>
      </rPr>
      <t>. Retrieved on September 4, 2018 from http://www.sice.oas.org/Trade/Junac/decisiones/dec475s.asp</t>
    </r>
  </si>
  <si>
    <r>
      <t>Consejo Andino de Ministros de Relaciones Exteriores (CAMRE). (2000b, April 26). </t>
    </r>
    <r>
      <rPr>
        <i/>
        <sz val="11"/>
        <color rgb="FF000000"/>
        <rFont val="Calibri"/>
        <family val="2"/>
      </rPr>
      <t xml:space="preserve">Seguimiento de la Política Exterior Común (Decisión 476). Lima. </t>
    </r>
    <r>
      <rPr>
        <sz val="11"/>
        <color rgb="FF000000"/>
        <rFont val="Calibri"/>
        <family val="2"/>
      </rPr>
      <t xml:space="preserve">Retrieved on September 4, 2018 from </t>
    </r>
    <r>
      <rPr>
        <i/>
        <sz val="11"/>
        <color rgb="FF000000"/>
        <rFont val="Calibri"/>
        <family val="2"/>
      </rPr>
      <t xml:space="preserve"> </t>
    </r>
    <r>
      <rPr>
        <sz val="11"/>
        <color rgb="FF000000"/>
        <rFont val="Calibri"/>
        <family val="2"/>
      </rPr>
      <t>http://intranet.comunidadandina.org/Documentos/gacetas/Gace559.PDF</t>
    </r>
  </si>
  <si>
    <r>
      <t xml:space="preserve">Consejo Presidencial Andino. (2000, June 9–10). </t>
    </r>
    <r>
      <rPr>
        <i/>
        <sz val="11"/>
        <color rgb="FF000000"/>
        <rFont val="Calibri"/>
        <family val="2"/>
      </rPr>
      <t>Decimosegunda Reunión del Consejo Presidencial Andino</t>
    </r>
    <r>
      <rPr>
        <sz val="11"/>
        <color rgb="FF000000"/>
        <rFont val="Calibri"/>
        <family val="2"/>
      </rPr>
      <t xml:space="preserve"> (</t>
    </r>
    <r>
      <rPr>
        <i/>
        <sz val="11"/>
        <color rgb="FF000000"/>
        <rFont val="Calibri"/>
        <family val="2"/>
      </rPr>
      <t>Acta de Lima</t>
    </r>
    <r>
      <rPr>
        <sz val="11"/>
        <color rgb="FF000000"/>
        <rFont val="Calibri"/>
        <family val="2"/>
      </rPr>
      <t>). Lima. Retrieved on September 4, 2018 from http://intranet.comunidadandina.org/Documentos/Presidencial/CP_12.doc</t>
    </r>
  </si>
  <si>
    <r>
      <t xml:space="preserve">Consejo Andino de Ministros de Relaciones Exteriores (CAMRE). (2001, June 22). </t>
    </r>
    <r>
      <rPr>
        <i/>
        <sz val="11"/>
        <color rgb="FF000000"/>
        <rFont val="Calibri"/>
        <family val="2"/>
      </rPr>
      <t xml:space="preserve">Actualización de la Directiva Nº 1 sobre formulación y ejecución de la Política. Exterior Común (Decisión 499). Valencia. </t>
    </r>
    <r>
      <rPr>
        <sz val="11"/>
        <color rgb="FF000000"/>
        <rFont val="Calibri"/>
        <family val="2"/>
      </rPr>
      <t xml:space="preserve">Retrieved on September 4, 2018 from </t>
    </r>
    <r>
      <rPr>
        <i/>
        <sz val="11"/>
        <color rgb="FF000000"/>
        <rFont val="Calibri"/>
        <family val="2"/>
      </rPr>
      <t xml:space="preserve"> http://intranet.comunidadandina.org/documentos/Gacetas/gace680.pdf</t>
    </r>
  </si>
  <si>
    <r>
      <t xml:space="preserve">Consejo Presidencial Andino. (2001a, June 23–24). </t>
    </r>
    <r>
      <rPr>
        <i/>
        <sz val="11"/>
        <color rgb="FF000000"/>
        <rFont val="Calibri"/>
        <family val="2"/>
      </rPr>
      <t xml:space="preserve">Decimotercera Reunión del Consejo Presidencial Andino </t>
    </r>
    <r>
      <rPr>
        <sz val="11"/>
        <color rgb="FF000000"/>
        <rFont val="Calibri"/>
        <family val="2"/>
      </rPr>
      <t>(</t>
    </r>
    <r>
      <rPr>
        <i/>
        <sz val="11"/>
        <color rgb="FF000000"/>
        <rFont val="Calibri"/>
        <family val="2"/>
      </rPr>
      <t>Acta de Carabobo</t>
    </r>
    <r>
      <rPr>
        <sz val="11"/>
        <color rgb="FF000000"/>
        <rFont val="Calibri"/>
        <family val="2"/>
      </rPr>
      <t>). Valencia. Retrieved on September 4, 2018 from http://www.sice.oas.org/Trade/Junac/XIIIacta_s.asp</t>
    </r>
  </si>
  <si>
    <r>
      <t xml:space="preserve">Consejo Presidencial Andino. (2001b, July 28–29). </t>
    </r>
    <r>
      <rPr>
        <i/>
        <sz val="11"/>
        <color rgb="FF000000"/>
        <rFont val="Calibri"/>
        <family val="2"/>
      </rPr>
      <t>Reunión Extraordinaria del Consejo Presidencial Andino – Declaración de Machu Picchu sobre la Democracia, los Derechos de los Pueblos Indígenas y la Lucha contra la Pobreza</t>
    </r>
    <r>
      <rPr>
        <sz val="11"/>
        <color rgb="FF000000"/>
        <rFont val="Calibri"/>
        <family val="2"/>
      </rPr>
      <t xml:space="preserve"> (</t>
    </r>
    <r>
      <rPr>
        <i/>
        <sz val="11"/>
        <color rgb="FF000000"/>
        <rFont val="Calibri"/>
        <family val="2"/>
      </rPr>
      <t>Declaracion de Machu Picchu</t>
    </r>
    <r>
      <rPr>
        <sz val="11"/>
        <color rgb="FF000000"/>
        <rFont val="Calibri"/>
        <family val="2"/>
      </rPr>
      <t>). Lima-Machu Picchu. Retrieved on September 4, 2018 from http://www.sice.oas.org/Trade/Junac/MachuPicchu_s.asp</t>
    </r>
  </si>
  <si>
    <r>
      <t xml:space="preserve">Secretaría General de la Comunidad Andina (SGCAN). (2001, July 13). </t>
    </r>
    <r>
      <rPr>
        <i/>
        <sz val="11"/>
        <color rgb="FF000000"/>
        <rFont val="Calibri"/>
        <family val="2"/>
      </rPr>
      <t>Criterios y pautas para la formulación y ejecución de la Política Exterior Común </t>
    </r>
    <r>
      <rPr>
        <sz val="11"/>
        <color rgb="FF000000"/>
        <rFont val="Calibri"/>
        <family val="2"/>
      </rPr>
      <t>(</t>
    </r>
    <r>
      <rPr>
        <i/>
        <sz val="11"/>
        <color rgb="FF000000"/>
        <rFont val="Calibri"/>
        <family val="2"/>
      </rPr>
      <t>Texto unificado de la Directiva No. 1 de la Política Exterior Común</t>
    </r>
    <r>
      <rPr>
        <sz val="11"/>
        <color rgb="FF000000"/>
        <rFont val="Calibri"/>
        <family val="2"/>
      </rPr>
      <t>) (</t>
    </r>
    <r>
      <rPr>
        <i/>
        <sz val="11"/>
        <color rgb="FF000000"/>
        <rFont val="Calibri"/>
        <family val="2"/>
      </rPr>
      <t>Resolución 528</t>
    </r>
    <r>
      <rPr>
        <sz val="11"/>
        <color rgb="FF000000"/>
        <rFont val="Calibri"/>
        <family val="2"/>
      </rPr>
      <t>). Lima. Retrieved on September 4, 2018 from http://intranet.comunidadandina.org/Documentos/resoluciones/RESo528.doc</t>
    </r>
  </si>
  <si>
    <r>
      <t xml:space="preserve">Consejo Presidencial Andino. (2002, January 30). </t>
    </r>
    <r>
      <rPr>
        <i/>
        <sz val="11"/>
        <color rgb="FF000000"/>
        <rFont val="Calibri"/>
        <family val="2"/>
      </rPr>
      <t>Reunión Extraordinaria del Consejo Presidencial Andino – Declaración</t>
    </r>
    <r>
      <rPr>
        <sz val="11"/>
        <color rgb="FF000000"/>
        <rFont val="Calibri"/>
        <family val="2"/>
      </rPr>
      <t xml:space="preserve"> (</t>
    </r>
    <r>
      <rPr>
        <i/>
        <sz val="11"/>
        <color rgb="FF000000"/>
        <rFont val="Calibri"/>
        <family val="2"/>
      </rPr>
      <t>Declaracion de Santa Cruz de la Sierra</t>
    </r>
    <r>
      <rPr>
        <sz val="11"/>
        <color rgb="FF000000"/>
        <rFont val="Calibri"/>
        <family val="2"/>
      </rPr>
      <t>). Santa Cruz de la Sierra.</t>
    </r>
  </si>
  <si>
    <r>
      <t xml:space="preserve">Secretaría General de la Comunidad Andina. (2003, June 20). </t>
    </r>
    <r>
      <rPr>
        <i/>
        <sz val="11"/>
        <color rgb="FF000000"/>
        <rFont val="Calibri"/>
        <family val="2"/>
      </rPr>
      <t>Desarollo de la Política Exterior Común</t>
    </r>
    <r>
      <rPr>
        <sz val="11"/>
        <color rgb="FF000000"/>
        <rFont val="Calibri"/>
        <family val="2"/>
      </rPr>
      <t xml:space="preserve"> (</t>
    </r>
    <r>
      <rPr>
        <i/>
        <sz val="11"/>
        <color rgb="FF000000"/>
        <rFont val="Calibri"/>
        <family val="2"/>
      </rPr>
      <t>SGdt078_R18</t>
    </r>
    <r>
      <rPr>
        <sz val="11"/>
        <color rgb="FF000000"/>
        <rFont val="Calibri"/>
        <family val="2"/>
      </rPr>
      <t>). Lima. Retrieved on September 4, 2018 from http://intranet.comunidadandina.org/Documentos/DTrabajo/SGdt078_R18.doc</t>
    </r>
  </si>
  <si>
    <r>
      <t xml:space="preserve">Consejo Andino de Ministros de Relaciones Exteriores (CAMRE). (2003 June 24–25). </t>
    </r>
    <r>
      <rPr>
        <i/>
        <sz val="11"/>
        <color rgb="FF000000"/>
        <rFont val="Calibri"/>
        <family val="2"/>
      </rPr>
      <t>Creación del Comité Andino de Titulares de Organismos de Cooperación Internacional de la Comunidad Andina (CATOCI) (Decisión 554)</t>
    </r>
    <r>
      <rPr>
        <sz val="11"/>
        <color rgb="FF000000"/>
        <rFont val="Calibri"/>
        <family val="2"/>
      </rPr>
      <t>. Quirama. Retrieved on September 4, 2018 from http://intranet.comunidadandina.org/Documentos/decisione/DEC554.doc</t>
    </r>
  </si>
  <si>
    <r>
      <t xml:space="preserve">Consejo Presidencial Andino. (2003, June 27–28). </t>
    </r>
    <r>
      <rPr>
        <i/>
        <sz val="11"/>
        <color rgb="FF000000"/>
        <rFont val="Calibri"/>
        <family val="2"/>
      </rPr>
      <t>Decimoquarta Reunión del Consejo Presidencial Andino – Declaración ‘La Renovación del Compromiso Comunitario’</t>
    </r>
    <r>
      <rPr>
        <sz val="11"/>
        <color rgb="FF000000"/>
        <rFont val="Calibri"/>
        <family val="2"/>
      </rPr>
      <t xml:space="preserve"> (</t>
    </r>
    <r>
      <rPr>
        <i/>
        <sz val="11"/>
        <color rgb="FF000000"/>
        <rFont val="Calibri"/>
        <family val="2"/>
      </rPr>
      <t>Acta de Quirama</t>
    </r>
    <r>
      <rPr>
        <sz val="11"/>
        <color rgb="FF000000"/>
        <rFont val="Calibri"/>
        <family val="2"/>
      </rPr>
      <t>). Quirama. Retrieved on September 4, 2018 from http://www.comunidadandina.org/BDA/docs/CAN-INT-0012.pdf</t>
    </r>
  </si>
  <si>
    <r>
      <t xml:space="preserve">Consejo Presidencial Andino. (2004, July 12). </t>
    </r>
    <r>
      <rPr>
        <i/>
        <sz val="11"/>
        <color rgb="FF000000"/>
        <rFont val="Calibri"/>
        <family val="2"/>
      </rPr>
      <t>Decimoquinta Reunión del Consejo Presidencial Andino – Declaración</t>
    </r>
    <r>
      <rPr>
        <sz val="11"/>
        <color rgb="FF000000"/>
        <rFont val="Calibri"/>
        <family val="2"/>
      </rPr>
      <t xml:space="preserve"> (</t>
    </r>
    <r>
      <rPr>
        <i/>
        <sz val="11"/>
        <color rgb="FF000000"/>
        <rFont val="Calibri"/>
        <family val="2"/>
      </rPr>
      <t>Acta de Quito</t>
    </r>
    <r>
      <rPr>
        <sz val="11"/>
        <color rgb="FF000000"/>
        <rFont val="Calibri"/>
        <family val="2"/>
      </rPr>
      <t>). San Francisco de Quito. Retrieved on September 4, 2018 from http://intranet.comunidadandina.org/Documentos/Presidencial/CP_15.doc</t>
    </r>
  </si>
  <si>
    <r>
      <t xml:space="preserve">Consejo Presidencial Andino. (2005, July 18). </t>
    </r>
    <r>
      <rPr>
        <i/>
        <sz val="11"/>
        <color rgb="FF000000"/>
        <rFont val="Calibri"/>
        <family val="2"/>
      </rPr>
      <t xml:space="preserve">Decimosexta Reunión del Consejo Presidencial Andino – Declaración </t>
    </r>
    <r>
      <rPr>
        <sz val="11"/>
        <color rgb="FF000000"/>
        <rFont val="Calibri"/>
        <family val="2"/>
      </rPr>
      <t>(</t>
    </r>
    <r>
      <rPr>
        <i/>
        <sz val="11"/>
        <color rgb="FF000000"/>
        <rFont val="Calibri"/>
        <family val="2"/>
      </rPr>
      <t>Acta de Lima</t>
    </r>
    <r>
      <rPr>
        <sz val="11"/>
        <color rgb="FF000000"/>
        <rFont val="Calibri"/>
        <family val="2"/>
      </rPr>
      <t>). Lima. Retrieved on September 4, 2018 from http://intranet.comunidadandina.org/Documentos/Presidencial/CP_16.doc</t>
    </r>
  </si>
  <si>
    <r>
      <t xml:space="preserve">Consejo Presidencial Andino. (2006, June 13). </t>
    </r>
    <r>
      <rPr>
        <i/>
        <sz val="11"/>
        <color rgb="FF000000"/>
        <rFont val="Calibri"/>
        <family val="2"/>
      </rPr>
      <t>Reunión Extraordinaria del Consejo Presidencial Andino – Declaración</t>
    </r>
    <r>
      <rPr>
        <sz val="11"/>
        <color rgb="FF000000"/>
        <rFont val="Calibri"/>
        <family val="2"/>
      </rPr>
      <t xml:space="preserve"> (</t>
    </r>
    <r>
      <rPr>
        <i/>
        <sz val="11"/>
        <color rgb="FF000000"/>
        <rFont val="Calibri"/>
        <family val="2"/>
      </rPr>
      <t>Declaracion de Quito</t>
    </r>
    <r>
      <rPr>
        <sz val="11"/>
        <color rgb="FF000000"/>
        <rFont val="Calibri"/>
        <family val="2"/>
      </rPr>
      <t>). Quito. Retrieved on September 4, 2018 from http://www.sice.oas.org/Trade/Junac/Dec-Quito.pdf</t>
    </r>
  </si>
  <si>
    <r>
      <t xml:space="preserve">Consejo Presidencial Andino. (2007, June 14). </t>
    </r>
    <r>
      <rPr>
        <i/>
        <sz val="11"/>
        <color rgb="FF000000"/>
        <rFont val="Calibri"/>
        <family val="2"/>
      </rPr>
      <t>XVII Reunión del Consejo Presidencial Andino – Declaración</t>
    </r>
    <r>
      <rPr>
        <sz val="11"/>
        <color rgb="FF000000"/>
        <rFont val="Calibri"/>
        <family val="2"/>
      </rPr>
      <t xml:space="preserve"> (</t>
    </r>
    <r>
      <rPr>
        <i/>
        <sz val="11"/>
        <color rgb="FF000000"/>
        <rFont val="Calibri"/>
        <family val="2"/>
      </rPr>
      <t>Declaracion de Tarija</t>
    </r>
    <r>
      <rPr>
        <sz val="11"/>
        <color rgb="FF000000"/>
        <rFont val="Calibri"/>
        <family val="2"/>
      </rPr>
      <t>). Tarija. Retrieved on September 4, 2018 from http://intranet.comunidadandina.org/Documentos/Presidencial/CP_17.doc</t>
    </r>
  </si>
  <si>
    <r>
      <t xml:space="preserve">Consejo Andino de Ministros de Relaciones Exteriores (CAMRE). (2010, February 5). </t>
    </r>
    <r>
      <rPr>
        <i/>
        <sz val="11"/>
        <color rgb="FF000000"/>
        <rFont val="Calibri"/>
        <family val="2"/>
      </rPr>
      <t xml:space="preserve">Agenda Estratégica Andina </t>
    </r>
    <r>
      <rPr>
        <sz val="11"/>
        <color rgb="FF000000"/>
        <rFont val="Calibri"/>
        <family val="2"/>
      </rPr>
      <t>(</t>
    </r>
    <r>
      <rPr>
        <i/>
        <sz val="11"/>
        <color rgb="FF000000"/>
        <rFont val="Calibri"/>
        <family val="2"/>
      </rPr>
      <t>SG/di935</t>
    </r>
    <r>
      <rPr>
        <sz val="11"/>
        <color rgb="FF000000"/>
        <rFont val="Calibri"/>
        <family val="2"/>
      </rPr>
      <t>). Lima. Retrieved from: Retrieved on September 4, 2018 from http://intranet.comunidadandina.org/Documentos/DInformativos/SGdi935.doc</t>
    </r>
  </si>
  <si>
    <r>
      <t>Consejo Andino de Ministros de Relaciones Exteriores (CAMRE). (2010, July 22</t>
    </r>
    <r>
      <rPr>
        <i/>
        <sz val="11"/>
        <color rgb="FF000000"/>
        <rFont val="Calibri"/>
        <family val="2"/>
      </rPr>
      <t>). Observadores de la Comunidad Andina</t>
    </r>
    <r>
      <rPr>
        <sz val="11"/>
        <color rgb="FF000000"/>
        <rFont val="Calibri"/>
        <family val="2"/>
      </rPr>
      <t xml:space="preserve"> (</t>
    </r>
    <r>
      <rPr>
        <i/>
        <sz val="11"/>
        <color rgb="FF000000"/>
        <rFont val="Calibri"/>
        <family val="2"/>
      </rPr>
      <t>Decisión 741</t>
    </r>
    <r>
      <rPr>
        <sz val="11"/>
        <color rgb="FF000000"/>
        <rFont val="Calibri"/>
        <family val="2"/>
      </rPr>
      <t>). Lima. Retrieved on September 4, 2018 from  http://intranet.comunidadandina.org/Documentos/decisiones/DEC741.doc</t>
    </r>
  </si>
  <si>
    <r>
      <t xml:space="preserve">Consejo Presidencial Andino. (2011a July 28). </t>
    </r>
    <r>
      <rPr>
        <i/>
        <sz val="11"/>
        <color rgb="FF000000"/>
        <rFont val="Calibri"/>
        <family val="2"/>
      </rPr>
      <t>XVIII Reunión del Consejo Presidencial Andino – Declaración</t>
    </r>
    <r>
      <rPr>
        <sz val="11"/>
        <color rgb="FF000000"/>
        <rFont val="Calibri"/>
        <family val="2"/>
      </rPr>
      <t xml:space="preserve"> (</t>
    </r>
    <r>
      <rPr>
        <i/>
        <sz val="11"/>
        <color rgb="FF000000"/>
        <rFont val="Calibri"/>
        <family val="2"/>
      </rPr>
      <t>Acta de Lima</t>
    </r>
    <r>
      <rPr>
        <sz val="11"/>
        <color rgb="FF000000"/>
        <rFont val="Calibri"/>
        <family val="2"/>
      </rPr>
      <t>). Lima. Retrieved on September 4, 2018 from http://intranet.comunidadandina.org/Documentos/Presidencial/CP_18.doc</t>
    </r>
  </si>
  <si>
    <r>
      <t xml:space="preserve">Consejo Presidencial Andino. (2011b, November 8). </t>
    </r>
    <r>
      <rPr>
        <i/>
        <sz val="11"/>
        <color rgb="FF000000"/>
        <rFont val="Calibri"/>
        <family val="2"/>
      </rPr>
      <t>Reunión Extraordinaria del Consejo Presidencial Andino – Declaración</t>
    </r>
    <r>
      <rPr>
        <sz val="11"/>
        <color rgb="FF000000"/>
        <rFont val="Calibri"/>
        <family val="2"/>
      </rPr>
      <t xml:space="preserve"> (</t>
    </r>
    <r>
      <rPr>
        <i/>
        <sz val="11"/>
        <color rgb="FF000000"/>
        <rFont val="Calibri"/>
        <family val="2"/>
      </rPr>
      <t>Declaración de Bogotá</t>
    </r>
    <r>
      <rPr>
        <sz val="11"/>
        <color rgb="FF000000"/>
        <rFont val="Calibri"/>
        <family val="2"/>
      </rPr>
      <t>). Bogotá. Retrieved on September 4, 2018 from http://intranet.comunidadandina.org/Documentos/Presidencial/CP_EXTRA_4.pdf</t>
    </r>
  </si>
  <si>
    <r>
      <t xml:space="preserve">Secretaría General de la Comunidad Andina (SGCAN). (2013a, February 21). </t>
    </r>
    <r>
      <rPr>
        <i/>
        <sz val="11"/>
        <color rgb="FF000000"/>
        <rFont val="Calibri"/>
        <family val="2"/>
      </rPr>
      <t xml:space="preserve">Informe de Gestión: Mayo 2010 – Febrero 2013 </t>
    </r>
    <r>
      <rPr>
        <sz val="11"/>
        <color rgb="FF000000"/>
        <rFont val="Calibri"/>
        <family val="2"/>
      </rPr>
      <t>(</t>
    </r>
    <r>
      <rPr>
        <i/>
        <sz val="11"/>
        <color rgb="FF000000"/>
        <rFont val="Calibri"/>
        <family val="2"/>
      </rPr>
      <t>SG/di993</t>
    </r>
    <r>
      <rPr>
        <sz val="11"/>
        <color rgb="FF000000"/>
        <rFont val="Calibri"/>
        <family val="2"/>
      </rPr>
      <t>). Lima. Retrieved on September 4, 2018 from http://www.iri.edu.ar/images/Documentos/CENSUD/boletines/37/informe_comunidad_andina.pdf</t>
    </r>
  </si>
  <si>
    <r>
      <t xml:space="preserve">Secretaría General de la Comunidad Andina (SGCAN). (2013b, April 16). </t>
    </r>
    <r>
      <rPr>
        <i/>
        <sz val="11"/>
        <color rgb="FF000000"/>
        <rFont val="Calibri"/>
        <family val="2"/>
      </rPr>
      <t>El Nuevo Regionalismo Latinoamericano y la Comunidad Andina: Convergencias y Espacios de Acción Conjunta</t>
    </r>
    <r>
      <rPr>
        <sz val="11"/>
        <color rgb="FF000000"/>
        <rFont val="Calibri"/>
        <family val="2"/>
      </rPr>
      <t xml:space="preserve"> (</t>
    </r>
    <r>
      <rPr>
        <i/>
        <sz val="11"/>
        <color rgb="FF000000"/>
        <rFont val="Calibri"/>
        <family val="2"/>
      </rPr>
      <t>SG/di996</t>
    </r>
    <r>
      <rPr>
        <sz val="11"/>
        <color rgb="FF000000"/>
        <rFont val="Calibri"/>
        <family val="2"/>
      </rPr>
      <t>). Lima. Retrieved on September 4, 2018 from http://intranet.comunidadandina.org/documentos/DInformativos/SGdi996.pdf</t>
    </r>
  </si>
  <si>
    <r>
      <t>CAN-Brazil. (1999c, June 4). Comunicado de la III Reunión de Negociación del Acuerdo de Preferencias Arancelarias Fijas. Lima</t>
    </r>
    <r>
      <rPr>
        <i/>
        <sz val="11"/>
        <color rgb="FF000000"/>
        <rFont val="Calibri"/>
        <family val="2"/>
      </rPr>
      <t xml:space="preserve">. </t>
    </r>
    <r>
      <rPr>
        <sz val="11"/>
        <color rgb="FF000000"/>
        <rFont val="Calibri"/>
        <family val="2"/>
      </rPr>
      <t>Retrieved on June 19, 2018 from http://www.sice.oas.org/TPD/AND_MER/negotiations/CAN_BRA_IIIround_s.pdf</t>
    </r>
  </si>
  <si>
    <r>
      <t>CAN-Brazil. (1999d, June 26). Comunicado de la IV Reunión de Negociación del Acuerdo de Preferencias Arancelarias Fijas. Brasília</t>
    </r>
    <r>
      <rPr>
        <i/>
        <sz val="11"/>
        <color rgb="FF000000"/>
        <rFont val="Calibri"/>
        <family val="2"/>
      </rPr>
      <t>.</t>
    </r>
    <r>
      <rPr>
        <sz val="11"/>
        <color rgb="FF000000"/>
        <rFont val="Calibri"/>
        <family val="2"/>
      </rPr>
      <t>. Retrieved on June 19, 2018 from http://www.sice.oas.org/TPD/AND_MER/negotiations/CAN_BRA_IVround_s.pdf</t>
    </r>
  </si>
  <si>
    <r>
      <t>CAN-Brazil. (1999e, July 3). Comunicado oficial de la Reunión sobre el Acuerdo de Preferencias Arancelarias Fijas. Lima</t>
    </r>
    <r>
      <rPr>
        <i/>
        <sz val="11"/>
        <color rgb="FF000000"/>
        <rFont val="Calibri"/>
        <family val="2"/>
      </rPr>
      <t xml:space="preserve">. </t>
    </r>
    <r>
      <rPr>
        <sz val="11"/>
        <color rgb="FF000000"/>
        <rFont val="Calibri"/>
        <family val="2"/>
      </rPr>
      <t>Retrieved on June 19, 2018 from http://www.sice.oas.org/TPD/AND_MER/negotiations/CAN_BRAcommunique_s.pdf</t>
    </r>
  </si>
  <si>
    <r>
      <t xml:space="preserve">CAN-Brazil. (1999f, August 12). </t>
    </r>
    <r>
      <rPr>
        <i/>
        <sz val="11"/>
        <color rgb="FF000000"/>
        <rFont val="Calibri"/>
        <family val="2"/>
      </rPr>
      <t>Acuerdo de Complementación Económica No. 39 (ACE39)</t>
    </r>
    <r>
      <rPr>
        <sz val="11"/>
        <color rgb="FF000000"/>
        <rFont val="Calibri"/>
        <family val="2"/>
      </rPr>
      <t>. Lima-Brasília</t>
    </r>
    <r>
      <rPr>
        <i/>
        <sz val="11"/>
        <color rgb="FF000000"/>
        <rFont val="Calibri"/>
        <family val="2"/>
      </rPr>
      <t xml:space="preserve">. </t>
    </r>
    <r>
      <rPr>
        <sz val="11"/>
        <color rgb="FF000000"/>
        <rFont val="Calibri"/>
        <family val="2"/>
      </rPr>
      <t>Retrieved on June 19, 2018 from  http://intranet.comunidadandina.org/Documentos/DInformativos/SGdi195.pdf</t>
    </r>
  </si>
  <si>
    <r>
      <t xml:space="preserve">CAN. (2005, July 7). </t>
    </r>
    <r>
      <rPr>
        <i/>
        <sz val="11"/>
        <color rgb="FF000000"/>
        <rFont val="Calibri"/>
        <family val="2"/>
      </rPr>
      <t>Decisión 613 del Consejo de Ministros de Relaciones Exteriores y de la Comisión</t>
    </r>
    <r>
      <rPr>
        <sz val="11"/>
        <color rgb="FF000000"/>
        <rFont val="Calibri"/>
        <family val="2"/>
      </rPr>
      <t xml:space="preserve"> (</t>
    </r>
    <r>
      <rPr>
        <i/>
        <sz val="11"/>
        <color rgb="FF000000"/>
        <rFont val="Calibri"/>
        <family val="2"/>
      </rPr>
      <t>Asociación con Mersocur-4</t>
    </r>
    <r>
      <rPr>
        <sz val="11"/>
        <color rgb="FF000000"/>
        <rFont val="Calibri"/>
        <family val="2"/>
      </rPr>
      <t>). La Paz– Bogotá – Quito – Lima – Caracas</t>
    </r>
    <r>
      <rPr>
        <i/>
        <sz val="11"/>
        <color rgb="FF000000"/>
        <rFont val="Calibri"/>
        <family val="2"/>
      </rPr>
      <t xml:space="preserve">. </t>
    </r>
    <r>
      <rPr>
        <sz val="11"/>
        <color rgb="FF000000"/>
        <rFont val="Calibri"/>
        <family val="2"/>
      </rPr>
      <t>Retrieved on June 19, 2018 from http://intranet.comunidadandina.org/Documentos/decisiones/DEC613.doc</t>
    </r>
  </si>
  <si>
    <r>
      <t xml:space="preserve">CAN. (2010, February 5). </t>
    </r>
    <r>
      <rPr>
        <i/>
        <sz val="11"/>
        <color rgb="FF000000"/>
        <rFont val="Calibri"/>
        <family val="2"/>
      </rPr>
      <t>Decisión 732 del Consejo de Ministros de Relaciones Exteriores y de la Comisión</t>
    </r>
    <r>
      <rPr>
        <sz val="11"/>
        <color rgb="FF000000"/>
        <rFont val="Calibri"/>
        <family val="2"/>
      </rPr>
      <t xml:space="preserve"> (</t>
    </r>
    <r>
      <rPr>
        <i/>
        <sz val="11"/>
        <color rgb="FF000000"/>
        <rFont val="Calibri"/>
        <family val="2"/>
      </rPr>
      <t>Participación de Argentina, Brasil, Paraguay y Uruguay en los órganos, mecanismos y medidas de la Comunidad Andina</t>
    </r>
    <r>
      <rPr>
        <sz val="11"/>
        <color rgb="FF000000"/>
        <rFont val="Calibri"/>
        <family val="2"/>
      </rPr>
      <t>). Lima.</t>
    </r>
    <r>
      <rPr>
        <i/>
        <sz val="11"/>
        <color rgb="FF000000"/>
        <rFont val="Calibri"/>
        <family val="2"/>
      </rPr>
      <t xml:space="preserve"> </t>
    </r>
    <r>
      <rPr>
        <sz val="11"/>
        <color rgb="FF000000"/>
        <rFont val="Calibri"/>
        <family val="2"/>
      </rPr>
      <t>Retrieved on June 19, 2018 from http://intranet.comunidadandina.org/Documentos/decisiones/DEC732.doc</t>
    </r>
  </si>
  <si>
    <r>
      <t xml:space="preserve">Presidência da República do Brasil. (1996). </t>
    </r>
    <r>
      <rPr>
        <i/>
        <sz val="11"/>
        <color rgb="FF000000"/>
        <rFont val="Calibri"/>
        <family val="2"/>
      </rPr>
      <t>Política de Defesa Nacional</t>
    </r>
    <r>
      <rPr>
        <sz val="11"/>
        <color rgb="FF000000"/>
        <rFont val="Calibri"/>
        <family val="2"/>
      </rPr>
      <t>. Brasília: Planalto. Retrieved on June 20, 2018 from http://www.biblioteca.presidencia.gov.br/publicacoes-oficiais/catalogo/fhc/politica-de-defesa-nacional-1996.pdf</t>
    </r>
  </si>
  <si>
    <r>
      <t>Plano Plurianual para o período 1996–1999</t>
    </r>
    <r>
      <rPr>
        <sz val="11"/>
        <color rgb="FF000000"/>
        <rFont val="Calibri"/>
        <family val="2"/>
      </rPr>
      <t xml:space="preserve"> (</t>
    </r>
    <r>
      <rPr>
        <i/>
        <sz val="11"/>
        <color rgb="FF000000"/>
        <rFont val="Calibri"/>
        <family val="2"/>
      </rPr>
      <t>PPA 1996–1999; Plano ‘Brasil em Ação’</t>
    </r>
    <r>
      <rPr>
        <sz val="11"/>
        <color rgb="FF000000"/>
        <rFont val="Calibri"/>
        <family val="2"/>
      </rPr>
      <t>). (1996). Brasília: Itamaraty Brasil. Retrieved on June 20, 2018 from http://dc.itamaraty.gov.br/imagens-e-textos/revista1-mat2.pdf</t>
    </r>
  </si>
  <si>
    <r>
      <t>Plano Plurianual para o período 2000–2003</t>
    </r>
    <r>
      <rPr>
        <sz val="11"/>
        <color rgb="FF000000"/>
        <rFont val="Calibri"/>
        <family val="2"/>
      </rPr>
      <t xml:space="preserve"> (</t>
    </r>
    <r>
      <rPr>
        <i/>
        <sz val="11"/>
        <color rgb="FF000000"/>
        <rFont val="Calibri"/>
        <family val="2"/>
      </rPr>
      <t>PPA Federal 2000–2003; Plano ‘Avança Brasil’</t>
    </r>
    <r>
      <rPr>
        <sz val="11"/>
        <color rgb="FF000000"/>
        <rFont val="Calibri"/>
        <family val="2"/>
      </rPr>
      <t>). (2000). Brasília: Ministério do Planejamento, Desenvolvimento e Gestão. Retrieved on June 20, 2018 from http://bibspi.planejamento.gov.br/handle/iditem/530</t>
    </r>
  </si>
  <si>
    <r>
      <t>Plano Plurianual para o período 2004–2007: Mensagem Presidencial</t>
    </r>
    <r>
      <rPr>
        <sz val="11"/>
        <color rgb="FF000000"/>
        <rFont val="Calibri"/>
        <family val="2"/>
      </rPr>
      <t xml:space="preserve"> (</t>
    </r>
    <r>
      <rPr>
        <i/>
        <sz val="11"/>
        <color rgb="FF000000"/>
        <rFont val="Calibri"/>
        <family val="2"/>
      </rPr>
      <t>PPA Federal 2004-2007; Plano ‘Brasil de Todos’</t>
    </r>
    <r>
      <rPr>
        <sz val="11"/>
        <color rgb="FF000000"/>
        <rFont val="Calibri"/>
        <family val="2"/>
      </rPr>
      <t>). (2004). Brasília: Ministério do Planejamento, Desenvolvimento e Gestão. Retrieved on June 20, 2018 from http://bibspi.planejamento.gov.br/bitstream/handle/iditem/539/PPA_2004_2007_PL_MensagemPresidencial.pdf</t>
    </r>
  </si>
  <si>
    <r>
      <t xml:space="preserve">Presidência da República do Brasil. (2005, June 30). </t>
    </r>
    <r>
      <rPr>
        <i/>
        <sz val="11"/>
        <color rgb="FF000000"/>
        <rFont val="Calibri"/>
        <family val="2"/>
      </rPr>
      <t>Política de Defesa Nacional</t>
    </r>
    <r>
      <rPr>
        <sz val="11"/>
        <color rgb="FF000000"/>
        <rFont val="Calibri"/>
        <family val="2"/>
      </rPr>
      <t xml:space="preserve"> (</t>
    </r>
    <r>
      <rPr>
        <i/>
        <sz val="11"/>
        <color rgb="FF000000"/>
        <rFont val="Calibri"/>
        <family val="2"/>
      </rPr>
      <t>Decreto nº 5484 de 30 de junho de 2005</t>
    </r>
    <r>
      <rPr>
        <sz val="11"/>
        <color rgb="FF000000"/>
        <rFont val="Calibri"/>
        <family val="2"/>
      </rPr>
      <t>). Brasília: Planalto. Retrieved on June 20, 2018 from http://www.planalto.gov.br/ccivil_03/_ato2004-2006/2005/decreto/d5484.htm</t>
    </r>
  </si>
  <si>
    <r>
      <t xml:space="preserve">Presidência da República do Brasil. (2008, December 18). </t>
    </r>
    <r>
      <rPr>
        <i/>
        <sz val="11"/>
        <color rgb="FF000000"/>
        <rFont val="Calibri"/>
        <family val="2"/>
      </rPr>
      <t xml:space="preserve">Estratégia Nacional de Defesa: Paz e segurança para o Brasil </t>
    </r>
    <r>
      <rPr>
        <sz val="11"/>
        <color rgb="FF000000"/>
        <rFont val="Calibri"/>
        <family val="2"/>
      </rPr>
      <t>(</t>
    </r>
    <r>
      <rPr>
        <i/>
        <sz val="11"/>
        <color rgb="FF000000"/>
        <rFont val="Calibri"/>
        <family val="2"/>
      </rPr>
      <t>Decreto nº 6703 de 18 de dezembro de 2008</t>
    </r>
    <r>
      <rPr>
        <sz val="11"/>
        <color rgb="FF000000"/>
        <rFont val="Calibri"/>
        <family val="2"/>
      </rPr>
      <t>). Brasília: Planalto. Retrieved on June 20, 2018 from http://www.planalto.gov.br/ccivil_03/_ato2007-2010/2008/decreto/d6703.htm</t>
    </r>
  </si>
  <si>
    <r>
      <t>Plano Plurianual para o período 2008-2011: Mensagem Presidencial</t>
    </r>
    <r>
      <rPr>
        <sz val="11"/>
        <color rgb="FF000000"/>
        <rFont val="Calibri"/>
        <family val="2"/>
      </rPr>
      <t xml:space="preserve"> (</t>
    </r>
    <r>
      <rPr>
        <i/>
        <sz val="11"/>
        <color rgb="FF000000"/>
        <rFont val="Calibri"/>
        <family val="2"/>
      </rPr>
      <t>PPA 2008–2011; Plano Desenvolvimento com Inclusão Social e Educação de Qualidade</t>
    </r>
    <r>
      <rPr>
        <sz val="11"/>
        <color rgb="FF000000"/>
        <rFont val="Calibri"/>
        <family val="2"/>
      </rPr>
      <t>). (2008).  Brasília: Ministério do Planejamento, Desenvolvimento e Gestão.  Retrieved on June 20, 2018 from http://www2.camara.leg.br/orcamento-da-uniao/leis-orcamentarias/ppa/2008-2011/PPA%202008-2011/proposta/texto_pl.pdf</t>
    </r>
  </si>
  <si>
    <r>
      <t>Brazil Defence White Paper – Livro Branco de Defesa Nacional</t>
    </r>
    <r>
      <rPr>
        <sz val="11"/>
        <color rgb="FF000000"/>
        <rFont val="Calibri"/>
        <family val="2"/>
      </rPr>
      <t xml:space="preserve"> (</t>
    </r>
    <r>
      <rPr>
        <i/>
        <sz val="11"/>
        <color rgb="FF000000"/>
        <rFont val="Calibri"/>
        <family val="2"/>
      </rPr>
      <t>LBDN</t>
    </r>
    <r>
      <rPr>
        <sz val="11"/>
        <color rgb="FF000000"/>
        <rFont val="Calibri"/>
        <family val="2"/>
      </rPr>
      <t>). (2012). Brasília: Ministério da Defesa. Retrieved on June 22, 2018 from https://www.defesa.gov.br/arquivos/estado_e_defesa/livro_branco/lbdn_2013_ing_net.pdf</t>
    </r>
  </si>
  <si>
    <r>
      <t>Plano Plurianual para o período 2012–2015</t>
    </r>
    <r>
      <rPr>
        <sz val="11"/>
        <color rgb="FF000000"/>
        <rFont val="Calibri"/>
        <family val="2"/>
      </rPr>
      <t xml:space="preserve"> (</t>
    </r>
    <r>
      <rPr>
        <i/>
        <sz val="11"/>
        <color rgb="FF000000"/>
        <rFont val="Calibri"/>
        <family val="2"/>
      </rPr>
      <t>PPA 2012–2015; Plano Mais Brasil</t>
    </r>
    <r>
      <rPr>
        <sz val="11"/>
        <color rgb="FF000000"/>
        <rFont val="Calibri"/>
        <family val="2"/>
      </rPr>
      <t>). (2011). Brasília: Ministério do Planejamento, Desenvolvimento e Gestão. Retrieved on June 20, 2018 from http://www.planejamento.gov.br/secretarias/upload/arquivo/spi-1/ppa-1/2013/130612_rel_aval_2013_vol_1.pdf</t>
    </r>
  </si>
  <si>
    <r>
      <t>Plano Plurianual para o período 2016–2019</t>
    </r>
    <r>
      <rPr>
        <sz val="11"/>
        <color rgb="FF000000"/>
        <rFont val="Calibri"/>
        <family val="2"/>
      </rPr>
      <t xml:space="preserve"> (</t>
    </r>
    <r>
      <rPr>
        <i/>
        <sz val="11"/>
        <color rgb="FF000000"/>
        <rFont val="Calibri"/>
        <family val="2"/>
      </rPr>
      <t>PPA 2016–2019; Plano Desenvolvimento, Produtividade e Inclusão Social</t>
    </r>
    <r>
      <rPr>
        <sz val="11"/>
        <color rgb="FF000000"/>
        <rFont val="Calibri"/>
        <family val="2"/>
      </rPr>
      <t>). (2015). Brasília: Ministério do Planejamento, Desenvolvimento e Gestão. Retrieved on June 20, 2018   from http://www.planejamento.pr.gov.br/arquivos/File/PPA20162019.pdf</t>
    </r>
  </si>
  <si>
    <t>CAF. (2001, December 7). Nuevo apoyo a la integración vial entre Brasil y la Comunidad Andina. Retrieved on June 21, 2016 from https://www.caf.com/es/actualidad/noticias/2001/12/nuevo-apoyo-a-la-integracion-vial-entre-brasil-y-la-comunidad-andina</t>
  </si>
  <si>
    <t>CATOCI Official. (2016, July 1). Personal Interview with a CATOCI Official at the Secretary General of the Andean Community. Lima.</t>
  </si>
  <si>
    <r>
      <t>Briceño-Ruiz, J. &amp; Rivarola Puntigliano, A. (2017). </t>
    </r>
    <r>
      <rPr>
        <i/>
        <sz val="11"/>
        <color rgb="FF000000"/>
        <rFont val="Calibri"/>
        <family val="2"/>
        <scheme val="minor"/>
      </rPr>
      <t>Brazil and Latin America: Between the Separation and Integration Paths</t>
    </r>
    <r>
      <rPr>
        <sz val="11"/>
        <color rgb="FF000000"/>
        <rFont val="Calibri"/>
        <family val="2"/>
        <scheme val="minor"/>
      </rPr>
      <t>. Lanham, Boulder: Lexington Books.</t>
    </r>
  </si>
  <si>
    <r>
      <t>Bry, S. H. (2016). Brazil’s Soft-Power Strategy: The Political Aspirations of South–South Development Cooperation. </t>
    </r>
    <r>
      <rPr>
        <i/>
        <sz val="11"/>
        <color rgb="FF000000"/>
        <rFont val="Calibri"/>
        <family val="2"/>
        <scheme val="minor"/>
      </rPr>
      <t>Foreign Policy Analysis</t>
    </r>
    <r>
      <rPr>
        <sz val="11"/>
        <color rgb="FF000000"/>
        <rFont val="Calibri"/>
        <family val="2"/>
        <scheme val="minor"/>
      </rPr>
      <t> </t>
    </r>
    <r>
      <rPr>
        <i/>
        <sz val="11"/>
        <color rgb="FF000000"/>
        <rFont val="Calibri"/>
        <family val="2"/>
        <scheme val="minor"/>
      </rPr>
      <t>13</t>
    </r>
    <r>
      <rPr>
        <sz val="11"/>
        <color rgb="FF000000"/>
        <rFont val="Calibri"/>
        <family val="2"/>
        <scheme val="minor"/>
      </rPr>
      <t>(2), 297-316.</t>
    </r>
  </si>
  <si>
    <r>
      <t xml:space="preserve">Casas Gragea, A. M. (2005). </t>
    </r>
    <r>
      <rPr>
        <i/>
        <sz val="11"/>
        <color rgb="FF000000"/>
        <rFont val="Calibri"/>
        <family val="2"/>
        <scheme val="minor"/>
      </rPr>
      <t>Integración regional y desarrollo en los países andinos. </t>
    </r>
    <r>
      <rPr>
        <sz val="11"/>
        <color rgb="FF000000"/>
        <rFont val="Calibri"/>
        <family val="2"/>
        <scheme val="minor"/>
      </rPr>
      <t>Ecuador: Universidad Andina Simón Bolívar, Corporación Editora Nacional.</t>
    </r>
  </si>
  <si>
    <r>
      <t>Cervo, A. L. &amp; Lessa, A. C. (2014). O declínio: Inserção internacional do Brasil (2011–2014). </t>
    </r>
    <r>
      <rPr>
        <i/>
        <sz val="11"/>
        <color rgb="FF000000"/>
        <rFont val="Calibri"/>
        <family val="2"/>
        <scheme val="minor"/>
      </rPr>
      <t>Revista Brasileira de Política Internacional</t>
    </r>
    <r>
      <rPr>
        <sz val="11"/>
        <color rgb="FF000000"/>
        <rFont val="Calibri"/>
        <family val="2"/>
        <scheme val="minor"/>
      </rPr>
      <t> </t>
    </r>
    <r>
      <rPr>
        <i/>
        <sz val="11"/>
        <color rgb="FF000000"/>
        <rFont val="Calibri"/>
        <family val="2"/>
        <scheme val="minor"/>
      </rPr>
      <t>57</t>
    </r>
    <r>
      <rPr>
        <sz val="11"/>
        <color rgb="FF000000"/>
        <rFont val="Calibri"/>
        <family val="2"/>
        <scheme val="minor"/>
      </rPr>
      <t>(2), 133-151.</t>
    </r>
  </si>
  <si>
    <r>
      <t>Chatin, M. (2013). Brazil: a new powerhouse without military strength? </t>
    </r>
    <r>
      <rPr>
        <i/>
        <sz val="11"/>
        <color rgb="FF000000"/>
        <rFont val="Calibri"/>
        <family val="2"/>
        <scheme val="minor"/>
      </rPr>
      <t>BRICS Policy Center</t>
    </r>
    <r>
      <rPr>
        <sz val="11"/>
        <color rgb="FF000000"/>
        <rFont val="Calibri"/>
        <family val="2"/>
        <scheme val="minor"/>
      </rPr>
      <t>, 1-25. Retrieved on July 21, 2016 from http://bricspolicycenter.org/homolog/uploads/trabalhos/6007/doc/875196572.pdf</t>
    </r>
  </si>
  <si>
    <r>
      <t xml:space="preserve">Chatin, M. (2016). Brazil: analysis of a rising soft power. </t>
    </r>
    <r>
      <rPr>
        <i/>
        <sz val="11"/>
        <color rgb="FF000000"/>
        <rFont val="Calibri"/>
        <family val="2"/>
        <scheme val="minor"/>
      </rPr>
      <t>Journal of Political Power 9</t>
    </r>
    <r>
      <rPr>
        <sz val="11"/>
        <color rgb="FF000000"/>
        <rFont val="Calibri"/>
        <family val="2"/>
        <scheme val="minor"/>
      </rPr>
      <t>(3), 369-393.</t>
    </r>
  </si>
  <si>
    <r>
      <t xml:space="preserve">Comunidad Andina. (n. d.) Comité Andino de Titulares de Organismos de Cooperación Internacional de la Comunidad Andina (CATOCI). </t>
    </r>
    <r>
      <rPr>
        <i/>
        <sz val="11"/>
        <color rgb="FF000000"/>
        <rFont val="Calibri"/>
        <family val="2"/>
        <scheme val="minor"/>
      </rPr>
      <t>CAN Official Webpage</t>
    </r>
    <r>
      <rPr>
        <sz val="11"/>
        <color rgb="FF000000"/>
        <rFont val="Calibri"/>
        <family val="2"/>
        <scheme val="minor"/>
      </rPr>
      <t>. Retrieved on February 12, 2014 from http://www.comunidadandina.org/Seccion.aspx?tipo=CI&amp;id=220&amp;title=catoci#</t>
    </r>
  </si>
  <si>
    <r>
      <t>Dalgaard, K. G. (2016). The Energy Statecraft of Brazil: Promoting Biofuels to African Countries. </t>
    </r>
    <r>
      <rPr>
        <i/>
        <sz val="11"/>
        <color rgb="FF000000"/>
        <rFont val="Calibri"/>
        <family val="2"/>
        <scheme val="minor"/>
      </rPr>
      <t>Foreign Policy Analysis</t>
    </r>
    <r>
      <rPr>
        <sz val="11"/>
        <color rgb="FF000000"/>
        <rFont val="Calibri"/>
        <family val="2"/>
        <scheme val="minor"/>
      </rPr>
      <t> </t>
    </r>
    <r>
      <rPr>
        <i/>
        <sz val="11"/>
        <color rgb="FF000000"/>
        <rFont val="Calibri"/>
        <family val="2"/>
        <scheme val="minor"/>
      </rPr>
      <t>13</t>
    </r>
    <r>
      <rPr>
        <sz val="11"/>
        <color rgb="FF000000"/>
        <rFont val="Calibri"/>
        <family val="2"/>
        <scheme val="minor"/>
      </rPr>
      <t>(2), 317-337.</t>
    </r>
  </si>
  <si>
    <r>
      <t xml:space="preserve">Fairlie Reinoso, A. (2000). Comunidad Andina, regionalismo abierto e integración profunda. In James Geber et al. (Eds.), </t>
    </r>
    <r>
      <rPr>
        <i/>
        <sz val="11"/>
        <color rgb="FF000000"/>
        <rFont val="Calibri"/>
        <family val="2"/>
        <scheme val="minor"/>
      </rPr>
      <t xml:space="preserve">Inserción económica internacional de América Latina </t>
    </r>
    <r>
      <rPr>
        <sz val="11"/>
        <color rgb="FF000000"/>
        <rFont val="Calibri"/>
        <family val="2"/>
        <scheme val="minor"/>
      </rPr>
      <t>(pp. 117-137). Santiago de Chile: FLACSO - Sede Chile.</t>
    </r>
  </si>
  <si>
    <r>
      <t>La Nación</t>
    </r>
    <r>
      <rPr>
        <sz val="11"/>
        <color rgb="FF000000"/>
        <rFont val="Calibri"/>
        <family val="2"/>
        <scheme val="minor"/>
      </rPr>
      <t xml:space="preserve">. (2005, April 19). La Comunidad Andina quiere como socio al Mercosur y Brasil acepta. </t>
    </r>
    <r>
      <rPr>
        <i/>
        <sz val="11"/>
        <color rgb="FF000000"/>
        <rFont val="Calibri"/>
        <family val="2"/>
        <scheme val="minor"/>
      </rPr>
      <t>La Nación</t>
    </r>
    <r>
      <rPr>
        <sz val="11"/>
        <color rgb="FF000000"/>
        <rFont val="Calibri"/>
        <family val="2"/>
        <scheme val="minor"/>
      </rPr>
      <t>. Retrieved on July 17, 2018 from http://www.nacion.com/economia/Comunidad-Andina-quiere-Mercosur-Brasil_0_752124868.html</t>
    </r>
  </si>
  <si>
    <r>
      <t xml:space="preserve">Ramírez, S. (2003). Agenda de seguridad andino-brasileña. </t>
    </r>
    <r>
      <rPr>
        <i/>
        <sz val="11"/>
        <color rgb="FF000000"/>
        <rFont val="Calibri"/>
        <family val="2"/>
        <scheme val="minor"/>
      </rPr>
      <t>Revista del Sur</t>
    </r>
    <r>
      <rPr>
        <sz val="11"/>
        <color rgb="FF000000"/>
        <rFont val="Calibri"/>
        <family val="2"/>
        <scheme val="minor"/>
      </rPr>
      <t xml:space="preserve"> 143/144 (September/October). Retrieved on July 17, 2018 from http://old.redtercermundo.org.uy/revista_del_sur/texto_completo.php?id=74</t>
    </r>
  </si>
  <si>
    <r>
      <t>Ramírez, S. &amp; Bonilla, A. (2004). </t>
    </r>
    <r>
      <rPr>
        <i/>
        <sz val="11"/>
        <color rgb="FF000000"/>
        <rFont val="Calibri"/>
        <family val="2"/>
        <scheme val="minor"/>
      </rPr>
      <t>Agenda de seguridad andino-brasileña: Primeras aproximaciones</t>
    </r>
    <r>
      <rPr>
        <sz val="11"/>
        <color rgb="FF000000"/>
        <rFont val="Calibri"/>
        <family val="2"/>
        <scheme val="minor"/>
      </rPr>
      <t>. Brasilía: UFRGS.</t>
    </r>
  </si>
  <si>
    <r>
      <t xml:space="preserve">Secretaría General de la Comunidad Andina (SGCAN). (2011, July 5). </t>
    </r>
    <r>
      <rPr>
        <i/>
        <sz val="11"/>
        <color rgb="FF000000"/>
        <rFont val="Calibri"/>
        <family val="2"/>
        <scheme val="minor"/>
      </rPr>
      <t>El Comercio exterior de Bienes entre los Países Andinos y Brasil, 2000-2010.</t>
    </r>
    <r>
      <rPr>
        <sz val="11"/>
        <color rgb="FF000000"/>
        <rFont val="Calibri"/>
        <family val="2"/>
        <scheme val="minor"/>
      </rPr>
      <t xml:space="preserve"> </t>
    </r>
    <r>
      <rPr>
        <i/>
        <sz val="11"/>
        <color rgb="FF000000"/>
        <rFont val="Calibri"/>
        <family val="2"/>
        <scheme val="minor"/>
      </rPr>
      <t xml:space="preserve">Documento Estadistico </t>
    </r>
    <r>
      <rPr>
        <sz val="11"/>
        <color rgb="FF000000"/>
        <rFont val="Calibri"/>
        <family val="2"/>
        <scheme val="minor"/>
      </rPr>
      <t>(</t>
    </r>
    <r>
      <rPr>
        <i/>
        <sz val="11"/>
        <color rgb="FF000000"/>
        <rFont val="Calibri"/>
        <family val="2"/>
        <scheme val="minor"/>
      </rPr>
      <t>SG/de430</t>
    </r>
    <r>
      <rPr>
        <sz val="11"/>
        <color rgb="FF000000"/>
        <rFont val="Calibri"/>
        <family val="2"/>
        <scheme val="minor"/>
      </rPr>
      <t>). Retrieved on June 27, 2018 from: http://intranet.comunidadandina.org/Documentos/DEstadisticos/SGde430.pdf</t>
    </r>
  </si>
  <si>
    <r>
      <t>Stefan, C. G. (2017). On Non-Western Norm Shapers: Brazil and the Responsibility while Protecting. </t>
    </r>
    <r>
      <rPr>
        <i/>
        <sz val="11"/>
        <color rgb="FF000000"/>
        <rFont val="Calibri"/>
        <family val="2"/>
        <scheme val="minor"/>
      </rPr>
      <t>European Journal of International Security</t>
    </r>
    <r>
      <rPr>
        <sz val="11"/>
        <color rgb="FF000000"/>
        <rFont val="Calibri"/>
        <family val="2"/>
        <scheme val="minor"/>
      </rPr>
      <t> </t>
    </r>
    <r>
      <rPr>
        <i/>
        <sz val="11"/>
        <color rgb="FF000000"/>
        <rFont val="Calibri"/>
        <family val="2"/>
        <scheme val="minor"/>
      </rPr>
      <t>2</t>
    </r>
    <r>
      <rPr>
        <sz val="11"/>
        <color rgb="FF000000"/>
        <rFont val="Calibri"/>
        <family val="2"/>
        <scheme val="minor"/>
      </rPr>
      <t>(1), 88-110.</t>
    </r>
  </si>
  <si>
    <r>
      <t xml:space="preserve">Stephen, M. D. (2012). Rising Regional Powers and International Institutions: The Foreign Policy Orientations of India, Brazil and South Africa. </t>
    </r>
    <r>
      <rPr>
        <i/>
        <sz val="11"/>
        <color rgb="FF000000"/>
        <rFont val="Calibri"/>
        <family val="2"/>
        <scheme val="minor"/>
      </rPr>
      <t>Global Society 26</t>
    </r>
    <r>
      <rPr>
        <sz val="11"/>
        <color rgb="FF000000"/>
        <rFont val="Calibri"/>
        <family val="2"/>
        <scheme val="minor"/>
      </rPr>
      <t>(3), 289-309.</t>
    </r>
  </si>
  <si>
    <r>
      <t xml:space="preserve">Stuenkel, O. (2016). Do the BRICS possess soft power? </t>
    </r>
    <r>
      <rPr>
        <i/>
        <sz val="11"/>
        <color rgb="FF000000"/>
        <rFont val="Calibri"/>
        <family val="2"/>
        <scheme val="minor"/>
      </rPr>
      <t>Journal of Political Power 9</t>
    </r>
    <r>
      <rPr>
        <sz val="11"/>
        <color rgb="FF000000"/>
        <rFont val="Calibri"/>
        <family val="2"/>
        <scheme val="minor"/>
      </rPr>
      <t>(3): 353-367.</t>
    </r>
  </si>
  <si>
    <r>
      <t xml:space="preserve">Tyushka, A. (2007). Andska Spilnota Natsiy. In: O. Kuchyk (ed.), </t>
    </r>
    <r>
      <rPr>
        <i/>
        <sz val="11"/>
        <color rgb="FF000000"/>
        <rFont val="Calibri"/>
        <family val="2"/>
        <scheme val="minor"/>
      </rPr>
      <t>Mizhnarodni Organizatsii</t>
    </r>
    <r>
      <rPr>
        <sz val="11"/>
        <color rgb="FF000000"/>
        <rFont val="Calibri"/>
        <family val="2"/>
        <scheme val="minor"/>
      </rPr>
      <t xml:space="preserve"> (pp. 592-618). Kyiv: Znannia.</t>
    </r>
  </si>
  <si>
    <r>
      <t>Visentini, P. (2013). </t>
    </r>
    <r>
      <rPr>
        <i/>
        <sz val="11"/>
        <color rgb="FF000000"/>
        <rFont val="Calibri"/>
        <family val="2"/>
        <scheme val="minor"/>
      </rPr>
      <t>A projeção internacional do Brasil 1930–2012</t>
    </r>
    <r>
      <rPr>
        <sz val="11"/>
        <color rgb="FF000000"/>
        <rFont val="Calibri"/>
        <family val="2"/>
        <scheme val="minor"/>
      </rPr>
      <t xml:space="preserve"> (Vol. 1). Rio de Janeiro: Elsevier Campus.</t>
    </r>
  </si>
  <si>
    <r>
      <t xml:space="preserve">CIA. (2016). </t>
    </r>
    <r>
      <rPr>
        <i/>
        <sz val="11"/>
        <rFont val="Calibri"/>
        <family val="2"/>
        <scheme val="minor"/>
      </rPr>
      <t xml:space="preserve">Th e World Factbook. </t>
    </r>
    <r>
      <rPr>
        <sz val="11"/>
        <rFont val="Calibri"/>
        <family val="2"/>
        <scheme val="minor"/>
      </rPr>
      <t>Retrived from: https://www.cia.gov/library/publications/the-world-factbook/.</t>
    </r>
  </si>
  <si>
    <r>
      <t xml:space="preserve">Stockholm International Peace Research Institute. (2015). </t>
    </r>
    <r>
      <rPr>
        <i/>
        <sz val="11"/>
        <rFont val="Calibri"/>
        <family val="2"/>
        <scheme val="minor"/>
      </rPr>
      <t>SIPRI Military Expenditure</t>
    </r>
    <r>
      <rPr>
        <sz val="11"/>
        <rFont val="Calibri"/>
        <family val="2"/>
        <scheme val="minor"/>
      </rPr>
      <t xml:space="preserve"> Database. Retrived from: http://www.sipri.org/research/armaments/milex/milex_database.</t>
    </r>
  </si>
  <si>
    <r>
      <t xml:space="preserve">United Nations. (2018). </t>
    </r>
    <r>
      <rPr>
        <sz val="11"/>
        <rFont val="Calibri"/>
        <family val="2"/>
        <scheme val="minor"/>
      </rPr>
      <t>Geographic Regions</t>
    </r>
    <r>
      <rPr>
        <i/>
        <sz val="11"/>
        <rFont val="Calibri"/>
        <family val="2"/>
        <scheme val="minor"/>
      </rPr>
      <t>. Retrived from: https://unstats.un.org/unsd/methodology/m49/.</t>
    </r>
  </si>
  <si>
    <r>
      <t xml:space="preserve">World Bank. (2016). </t>
    </r>
    <r>
      <rPr>
        <i/>
        <sz val="11"/>
        <rFont val="Calibri"/>
        <family val="2"/>
        <scheme val="minor"/>
      </rPr>
      <t>GDP at market prices (current US$)</t>
    </r>
    <r>
      <rPr>
        <sz val="11"/>
        <rFont val="Calibri"/>
        <family val="2"/>
        <scheme val="minor"/>
      </rPr>
      <t>. Retrived from: https://data.worldbank.org/indicator/NY.GDP.MKTP.CD.</t>
    </r>
  </si>
  <si>
    <r>
      <t xml:space="preserve">World Bank. (2016). </t>
    </r>
    <r>
      <rPr>
        <i/>
        <sz val="11"/>
        <color rgb="FF000000"/>
        <rFont val="Calibri"/>
        <family val="2"/>
        <scheme val="minor"/>
      </rPr>
      <t>GDP growth (annual %)</t>
    </r>
    <r>
      <rPr>
        <sz val="11"/>
        <color rgb="FF000000"/>
        <rFont val="Calibri"/>
        <family val="2"/>
        <scheme val="minor"/>
      </rPr>
      <t>. Retrived from: https://data.worldbank.org/indicator/NY.GDP.MKTP.KD.ZG</t>
    </r>
  </si>
  <si>
    <r>
      <t xml:space="preserve">World Bank. (2016). </t>
    </r>
    <r>
      <rPr>
        <i/>
        <sz val="11"/>
        <rFont val="Calibri"/>
        <family val="2"/>
        <scheme val="minor"/>
      </rPr>
      <t>Population, total</t>
    </r>
    <r>
      <rPr>
        <sz val="11"/>
        <rFont val="Calibri"/>
        <family val="2"/>
        <scheme val="minor"/>
      </rPr>
      <t>. Retrived from: http://data.worldbank.org/indicator/SP.POP.TOTL.</t>
    </r>
  </si>
  <si>
    <r>
      <t xml:space="preserve">Adrianzén, A. M. (2014). </t>
    </r>
    <r>
      <rPr>
        <i/>
        <sz val="11"/>
        <color rgb="FF000000"/>
        <rFont val="Calibri"/>
        <family val="2"/>
        <scheme val="minor"/>
      </rPr>
      <t>Convergencia CAN-MERCOSUR: La Hora de las Definiciones.</t>
    </r>
    <r>
      <rPr>
        <sz val="11"/>
        <color rgb="FF000000"/>
        <rFont val="Calibri"/>
        <family val="2"/>
        <scheme val="minor"/>
      </rPr>
      <t xml:space="preserve"> Quito: Corporación Editora Nacional.</t>
    </r>
  </si>
  <si>
    <r>
      <t xml:space="preserve">Arias, A. K. (2011). Understanding the complexities of security governance in the Andean region. In E. J. Kirchner &amp; R. Domínguez (Eds.), </t>
    </r>
    <r>
      <rPr>
        <i/>
        <sz val="11"/>
        <color rgb="FF000000"/>
        <rFont val="Calibri"/>
        <family val="2"/>
        <scheme val="minor"/>
      </rPr>
      <t>The Security Governance of Regional Organizations</t>
    </r>
    <r>
      <rPr>
        <sz val="11"/>
        <color rgb="FF000000"/>
        <rFont val="Calibri"/>
        <family val="2"/>
        <scheme val="minor"/>
      </rPr>
      <t xml:space="preserve"> (pp. 163-189). London and New York: Routledge.</t>
    </r>
  </si>
  <si>
    <r>
      <t xml:space="preserve">Bartosch, A. S. (2003). El largo (y díficil) camino hacia una integración sudamericana. In C. Ahumada &amp; A. Cancino (Eds.), </t>
    </r>
    <r>
      <rPr>
        <i/>
        <sz val="11"/>
        <color rgb="FF000000"/>
        <rFont val="Calibri"/>
        <family val="2"/>
        <scheme val="minor"/>
      </rPr>
      <t>Comunidad Andina y Mercosur en la perspectiva del ALCA</t>
    </r>
    <r>
      <rPr>
        <sz val="11"/>
        <color rgb="FF000000"/>
        <rFont val="Calibri"/>
        <family val="2"/>
        <scheme val="minor"/>
      </rPr>
      <t>. Bogotá: Memorias del Observatorio Andino, Centro Editorial Javeriano.</t>
    </r>
  </si>
  <si>
    <r>
      <t xml:space="preserve">Baspineiro, A. C. (2013, February 18). Comunidad Andina: Integración, Desarrollo y Democracia. </t>
    </r>
    <r>
      <rPr>
        <i/>
        <sz val="11"/>
        <color rgb="FF000000"/>
        <rFont val="Calibri"/>
        <family val="2"/>
        <scheme val="minor"/>
      </rPr>
      <t xml:space="preserve">Palabras del Secretario General a.i. de la Comunidad Andina, Adalid Contreras Baspineiro; Presentación del Informe de Gestión - Mayo 2010 – Febrero 2013. </t>
    </r>
    <r>
      <rPr>
        <sz val="11"/>
        <color rgb="FF000000"/>
        <rFont val="Calibri"/>
        <family val="2"/>
        <scheme val="minor"/>
      </rPr>
      <t>Lima</t>
    </r>
    <r>
      <rPr>
        <i/>
        <sz val="11"/>
        <color rgb="FF000000"/>
        <rFont val="Calibri"/>
        <family val="2"/>
        <scheme val="minor"/>
      </rPr>
      <t xml:space="preserve">. </t>
    </r>
    <r>
      <rPr>
        <sz val="11"/>
        <color rgb="FF000000"/>
        <rFont val="Calibri"/>
        <family val="2"/>
        <scheme val="minor"/>
      </rPr>
      <t>Retrieved on July 17, 2018 from http://www.comunidadandina.org/Prensa.aspx?id=3344</t>
    </r>
  </si>
  <si>
    <r>
      <t xml:space="preserve">Bessa, M., Rodriguez, B., Lemos de Matos, F. E. &amp; Kenkel, K. M. (2017). Brazilian Policy and the Creation of a Regional Security Complex in the South Atlantic: Pax Brasiliana? </t>
    </r>
    <r>
      <rPr>
        <i/>
        <sz val="11"/>
        <color rgb="FF000000"/>
        <rFont val="Calibri"/>
        <family val="2"/>
        <scheme val="minor"/>
      </rPr>
      <t>Contexto Internacional 39</t>
    </r>
    <r>
      <rPr>
        <sz val="11"/>
        <color rgb="FF000000"/>
        <rFont val="Calibri"/>
        <family val="2"/>
        <scheme val="minor"/>
      </rPr>
      <t>(2), 263-279.</t>
    </r>
  </si>
  <si>
    <r>
      <t xml:space="preserve">Chaves C., Aurélio, M. &amp; Pimentade Faria, C. A. (2003). Brasil y América Latina: Bolivarismos antiguos y modernos. </t>
    </r>
    <r>
      <rPr>
        <i/>
        <sz val="11"/>
        <color rgb="FF000000"/>
        <rFont val="Calibri"/>
        <family val="2"/>
        <scheme val="minor"/>
      </rPr>
      <t>Análysis Político 49</t>
    </r>
    <r>
      <rPr>
        <sz val="11"/>
        <color rgb="FF000000"/>
        <rFont val="Calibri"/>
        <family val="2"/>
        <scheme val="minor"/>
      </rPr>
      <t>, 63-82.</t>
    </r>
  </si>
  <si>
    <r>
      <t>Itamaraty.</t>
    </r>
    <r>
      <rPr>
        <sz val="11"/>
        <color rgb="FF000000"/>
        <rFont val="Calibri"/>
        <family val="2"/>
        <scheme val="minor"/>
      </rPr>
      <t xml:space="preserve"> (2017, July 26). Organigram of the Brazil’s Ministry for Foreign Affairs. </t>
    </r>
    <r>
      <rPr>
        <i/>
        <sz val="11"/>
        <color rgb="FF000000"/>
        <rFont val="Calibri"/>
        <family val="2"/>
        <scheme val="minor"/>
      </rPr>
      <t>Itamaraty Official Webpage</t>
    </r>
    <r>
      <rPr>
        <sz val="11"/>
        <color rgb="FF000000"/>
        <rFont val="Calibri"/>
        <family val="2"/>
        <scheme val="minor"/>
      </rPr>
      <t>. Retrieved on July 20, 2018 from http://www.itamaraty.gov.br/images/organograma/20170726-Organograma-port-ltima-verso_atualizao_26jul2017.pdf</t>
    </r>
  </si>
  <si>
    <r>
      <t xml:space="preserve">Lessa, A. C. (1998). Relações Brasil-América Latina durante o Governo Geisel: Discussão sobre o Projeto Hegemônico Brasileiro (1974-1979). </t>
    </r>
    <r>
      <rPr>
        <i/>
        <sz val="11"/>
        <color rgb="FF000000"/>
        <rFont val="Calibri"/>
        <family val="2"/>
        <scheme val="minor"/>
      </rPr>
      <t xml:space="preserve">Anos 90, </t>
    </r>
    <r>
      <rPr>
        <sz val="11"/>
        <color rgb="FF000000"/>
        <rFont val="Calibri"/>
        <family val="2"/>
        <scheme val="minor"/>
      </rPr>
      <t>10</t>
    </r>
    <r>
      <rPr>
        <i/>
        <sz val="11"/>
        <color rgb="FF000000"/>
        <rFont val="Calibri"/>
        <family val="2"/>
        <scheme val="minor"/>
      </rPr>
      <t>,</t>
    </r>
    <r>
      <rPr>
        <sz val="11"/>
        <color rgb="FF000000"/>
        <rFont val="Calibri"/>
        <family val="2"/>
        <scheme val="minor"/>
      </rPr>
      <t xml:space="preserve"> 23-39.</t>
    </r>
  </si>
  <si>
    <r>
      <t xml:space="preserve">Lessa, A. C. &amp; Altemani de Oliveira, H. (Org.) (2013). </t>
    </r>
    <r>
      <rPr>
        <i/>
        <sz val="11"/>
        <color rgb="FF000000"/>
        <rFont val="Calibri"/>
        <family val="2"/>
        <scheme val="minor"/>
      </rPr>
      <t>Parcerias estratégicas do Brasil: A dimensão multilateral e as parcerias emergentes</t>
    </r>
    <r>
      <rPr>
        <sz val="11"/>
        <color rgb="FF000000"/>
        <rFont val="Calibri"/>
        <family val="2"/>
        <scheme val="minor"/>
      </rPr>
      <t>, Vol. II. Belo Horizonte: Fino Traço.</t>
    </r>
  </si>
  <si>
    <r>
      <t xml:space="preserve">Morales Ruvalcaba, D. E. (2013). </t>
    </r>
    <r>
      <rPr>
        <i/>
        <sz val="11"/>
        <color rgb="FF000000"/>
        <rFont val="Calibri"/>
        <family val="2"/>
        <scheme val="minor"/>
      </rPr>
      <t>Poder, estructura y hegemonía: pautas para el estudio de la gobernanza internacional. Volumen I: Índice de Poder Mundial (IPM).</t>
    </r>
    <r>
      <rPr>
        <sz val="11"/>
        <color rgb="FF000000"/>
        <rFont val="Calibri"/>
        <family val="2"/>
        <scheme val="minor"/>
      </rPr>
      <t> Guadalajara: Ediciones GIPM.</t>
    </r>
  </si>
  <si>
    <r>
      <t xml:space="preserve">Patriota, A. de Aguiar. (2015). Brazil and the Shaping of a Cooperative Multipolar World Order. </t>
    </r>
    <r>
      <rPr>
        <i/>
        <sz val="11"/>
        <color rgb="FF000000"/>
        <rFont val="Calibri"/>
        <family val="2"/>
        <scheme val="minor"/>
      </rPr>
      <t>Horizons 2</t>
    </r>
    <r>
      <rPr>
        <sz val="11"/>
        <color rgb="FF000000"/>
        <rFont val="Calibri"/>
        <family val="2"/>
        <scheme val="minor"/>
      </rPr>
      <t xml:space="preserve"> (Winter 2015), 224-232.</t>
    </r>
  </si>
  <si>
    <r>
      <t xml:space="preserve">Rocha Valencia, A. &amp; Morales Ruvalcaba, D. E. (2008). Sistema Político Internactional y Potencias Regionales-Mediadoras: Los Casos de Brasil y México. </t>
    </r>
    <r>
      <rPr>
        <i/>
        <sz val="11"/>
        <color rgb="FF000000"/>
        <rFont val="Calibri"/>
        <family val="2"/>
        <scheme val="minor"/>
      </rPr>
      <t>Perspectivas (São Paulo) 33</t>
    </r>
    <r>
      <rPr>
        <sz val="11"/>
        <color rgb="FF000000"/>
        <rFont val="Calibri"/>
        <family val="2"/>
        <scheme val="minor"/>
      </rPr>
      <t xml:space="preserve">, 63-98. </t>
    </r>
  </si>
  <si>
    <r>
      <t>SICE</t>
    </r>
    <r>
      <rPr>
        <i/>
        <sz val="11"/>
        <color rgb="FF000000"/>
        <rFont val="Calibri"/>
        <family val="2"/>
        <scheme val="minor"/>
      </rPr>
      <t>.</t>
    </r>
    <r>
      <rPr>
        <sz val="11"/>
        <color rgb="FF000000"/>
        <rFont val="Calibri"/>
        <family val="2"/>
        <scheme val="minor"/>
      </rPr>
      <t xml:space="preserve"> (n. d.). </t>
    </r>
    <r>
      <rPr>
        <i/>
        <sz val="11"/>
        <color rgb="FF000000"/>
        <rFont val="Calibri"/>
        <family val="2"/>
        <scheme val="minor"/>
      </rPr>
      <t>Comunidad Andina – MERCOSUR</t>
    </r>
    <r>
      <rPr>
        <sz val="11"/>
        <color rgb="FF000000"/>
        <rFont val="Calibri"/>
        <family val="2"/>
        <scheme val="minor"/>
      </rPr>
      <t>. SICE – Sistema de Información sobre Commercio Exterior. Retrieved on June 20, 2018 from: http://www.sice.oas.org/TPD/AND_MER/AND_MER_s.ASP</t>
    </r>
  </si>
  <si>
    <r>
      <t xml:space="preserve">Soares de Lima, M. R. &amp; Hirst, M. (2006). Brazil as an Intermediate State and Regional Power. </t>
    </r>
    <r>
      <rPr>
        <i/>
        <sz val="11"/>
        <color rgb="FF000000"/>
        <rFont val="Calibri"/>
        <family val="2"/>
        <scheme val="minor"/>
      </rPr>
      <t>International Affairs 82</t>
    </r>
    <r>
      <rPr>
        <sz val="11"/>
        <color rgb="FF000000"/>
        <rFont val="Calibri"/>
        <family val="2"/>
        <scheme val="minor"/>
      </rPr>
      <t>(1), 21-40.</t>
    </r>
  </si>
  <si>
    <r>
      <t xml:space="preserve">Vaz, A. C. (2014, July). Brazil’s Strategic Partnerships: Origins, Agendas, and Outcomes. </t>
    </r>
    <r>
      <rPr>
        <i/>
        <sz val="11"/>
        <color rgb="FF000000"/>
        <rFont val="Calibri"/>
        <family val="2"/>
        <scheme val="minor"/>
      </rPr>
      <t>ESPO Working Paper 9</t>
    </r>
    <r>
      <rPr>
        <sz val="11"/>
        <color rgb="FF000000"/>
        <rFont val="Calibri"/>
        <family val="2"/>
        <scheme val="minor"/>
      </rPr>
      <t>, 1-19.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</si>
</sst>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1">
    <font>
      <sz val="12"/>
      <color theme="1"/>
      <name val="Calibri"/>
      <family val="2"/>
      <scheme val="minor"/>
    </font>
    <font>
      <sz val="11"/>
      <color theme="1"/>
      <name val="Calibri"/>
      <family val="2"/>
      <charset val="238"/>
      <scheme val="minor"/>
    </font>
    <font>
      <b/>
      <sz val="12"/>
      <color theme="1"/>
      <name val="Calibri"/>
      <family val="2"/>
      <scheme val="minor"/>
    </font>
    <font>
      <sz val="12"/>
      <color theme="1"/>
      <name val="Arial"/>
      <family val="2"/>
    </font>
    <font>
      <b/>
      <sz val="12"/>
      <color theme="1"/>
      <name val="Arial"/>
      <family val="2"/>
    </font>
    <font>
      <b/>
      <i/>
      <sz val="12"/>
      <color theme="1"/>
      <name val="Arial"/>
      <family val="2"/>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sz val="12"/>
      <color rgb="FFFF0000"/>
      <name val="Calibri"/>
      <family val="2"/>
      <scheme val="minor"/>
    </font>
    <font>
      <sz val="10"/>
      <color theme="1"/>
      <name val="Arial"/>
      <family val="2"/>
    </font>
    <font>
      <i/>
      <sz val="12"/>
      <color theme="1"/>
      <name val="Calibri"/>
      <family val="2"/>
      <scheme val="minor"/>
    </font>
    <font>
      <b/>
      <sz val="12"/>
      <color rgb="FF000000"/>
      <name val="Arial"/>
      <family val="2"/>
    </font>
    <font>
      <sz val="12"/>
      <color rgb="FF000000"/>
      <name val="Arial"/>
      <family val="2"/>
    </font>
    <font>
      <sz val="12"/>
      <color theme="1"/>
      <name val="Times New Roman"/>
      <family val="1"/>
    </font>
    <font>
      <b/>
      <sz val="12"/>
      <color rgb="FFFF0000"/>
      <name val="Calibri"/>
      <family val="2"/>
      <scheme val="minor"/>
    </font>
    <font>
      <b/>
      <i/>
      <sz val="12"/>
      <color rgb="FFFF0000"/>
      <name val="Calibri"/>
      <family val="2"/>
      <scheme val="minor"/>
    </font>
    <font>
      <b/>
      <i/>
      <sz val="12"/>
      <color theme="1"/>
      <name val="Calibri"/>
      <family val="2"/>
      <scheme val="minor"/>
    </font>
    <font>
      <i/>
      <u/>
      <sz val="12"/>
      <color rgb="FF000000"/>
      <name val="Calibri"/>
      <family val="2"/>
      <scheme val="minor"/>
    </font>
    <font>
      <sz val="11"/>
      <color rgb="FF000000"/>
      <name val="Calibri"/>
      <family val="2"/>
      <scheme val="minor"/>
    </font>
    <font>
      <b/>
      <sz val="11"/>
      <color rgb="FF000000"/>
      <name val="Calibri"/>
      <family val="2"/>
      <scheme val="minor"/>
    </font>
    <font>
      <sz val="11"/>
      <color theme="1"/>
      <name val="Calibri"/>
      <family val="2"/>
      <scheme val="minor"/>
    </font>
    <font>
      <b/>
      <sz val="11"/>
      <color rgb="FFFF0000"/>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1"/>
      <color rgb="FFFF0000"/>
      <name val="Calibri"/>
      <family val="2"/>
      <scheme val="minor"/>
    </font>
    <font>
      <u/>
      <sz val="11"/>
      <color theme="1"/>
      <name val="Calibri"/>
      <family val="2"/>
      <scheme val="minor"/>
    </font>
    <font>
      <b/>
      <i/>
      <u/>
      <sz val="11"/>
      <color theme="1"/>
      <name val="Calibri"/>
      <family val="2"/>
      <scheme val="minor"/>
    </font>
    <font>
      <i/>
      <sz val="11"/>
      <color rgb="FF000000"/>
      <name val="Calibri"/>
      <family val="2"/>
      <scheme val="minor"/>
    </font>
    <font>
      <b/>
      <i/>
      <sz val="11"/>
      <color rgb="FFFF0000"/>
      <name val="Calibri"/>
      <family val="2"/>
      <scheme val="minor"/>
    </font>
    <font>
      <i/>
      <sz val="12"/>
      <color rgb="FF000000"/>
      <name val="Calibri"/>
      <family val="2"/>
      <scheme val="minor"/>
    </font>
    <font>
      <i/>
      <sz val="11"/>
      <color rgb="FFFF0000"/>
      <name val="Calibri"/>
      <family val="2"/>
      <scheme val="minor"/>
    </font>
    <font>
      <b/>
      <sz val="11"/>
      <name val="Calibri"/>
      <family val="2"/>
      <scheme val="minor"/>
    </font>
    <font>
      <b/>
      <sz val="12"/>
      <color theme="0" tint="-0.34998626667073579"/>
      <name val="Calibri"/>
      <family val="2"/>
      <scheme val="minor"/>
    </font>
    <font>
      <b/>
      <sz val="12"/>
      <color rgb="FF000000"/>
      <name val="Calibri"/>
      <family val="2"/>
    </font>
    <font>
      <sz val="12"/>
      <color rgb="FF000000"/>
      <name val="Calibri"/>
      <family val="2"/>
    </font>
    <font>
      <sz val="11"/>
      <color rgb="FFFF0000"/>
      <name val="Calibri"/>
      <family val="2"/>
      <charset val="238"/>
      <scheme val="minor"/>
    </font>
    <font>
      <b/>
      <sz val="11"/>
      <color theme="1"/>
      <name val="Calibri"/>
      <family val="2"/>
      <charset val="238"/>
      <scheme val="minor"/>
    </font>
    <font>
      <i/>
      <sz val="12"/>
      <color theme="1"/>
      <name val="Calibri"/>
      <family val="2"/>
      <charset val="238"/>
      <scheme val="minor"/>
    </font>
    <font>
      <sz val="12"/>
      <color theme="1"/>
      <name val="Calibri"/>
      <family val="2"/>
      <charset val="238"/>
      <scheme val="minor"/>
    </font>
    <font>
      <b/>
      <i/>
      <sz val="12"/>
      <color theme="1"/>
      <name val="Calibri"/>
      <family val="2"/>
      <charset val="238"/>
      <scheme val="minor"/>
    </font>
    <font>
      <b/>
      <sz val="12"/>
      <color theme="1"/>
      <name val="Calibri"/>
      <family val="2"/>
      <charset val="238"/>
      <scheme val="minor"/>
    </font>
    <font>
      <sz val="10"/>
      <name val="Arial"/>
      <family val="2"/>
      <charset val="238"/>
    </font>
    <font>
      <i/>
      <sz val="11"/>
      <name val="Calibri"/>
      <family val="2"/>
      <scheme val="minor"/>
    </font>
    <font>
      <sz val="8"/>
      <color rgb="FF222222"/>
      <name val="Arial"/>
      <family val="2"/>
      <charset val="238"/>
    </font>
    <font>
      <sz val="11"/>
      <name val="Calibri"/>
      <family val="2"/>
      <charset val="238"/>
      <scheme val="minor"/>
    </font>
    <font>
      <sz val="11"/>
      <name val="Calibri"/>
      <family val="2"/>
      <scheme val="minor"/>
    </font>
    <font>
      <sz val="12"/>
      <name val="Calibri"/>
      <family val="2"/>
      <charset val="238"/>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i/>
      <u/>
      <sz val="11"/>
      <color theme="1"/>
      <name val="Calibri"/>
      <family val="2"/>
      <charset val="238"/>
      <scheme val="minor"/>
    </font>
    <font>
      <sz val="11"/>
      <color rgb="FF000000"/>
      <name val="Calibri"/>
      <family val="2"/>
      <charset val="238"/>
    </font>
    <font>
      <sz val="11"/>
      <name val="Calibri"/>
      <family val="2"/>
      <charset val="238"/>
    </font>
    <font>
      <i/>
      <sz val="11"/>
      <name val="Calibri"/>
      <family val="2"/>
      <charset val="238"/>
    </font>
    <font>
      <b/>
      <i/>
      <sz val="11"/>
      <name val="Calibri"/>
      <family val="2"/>
      <charset val="238"/>
    </font>
    <font>
      <b/>
      <sz val="11"/>
      <name val="Calibri"/>
      <family val="2"/>
      <charset val="238"/>
    </font>
    <font>
      <i/>
      <sz val="11"/>
      <color rgb="FF000000"/>
      <name val="Calibri"/>
      <family val="2"/>
      <charset val="238"/>
    </font>
    <font>
      <i/>
      <sz val="11"/>
      <name val="Symbol"/>
      <family val="1"/>
      <charset val="2"/>
    </font>
    <font>
      <i/>
      <vertAlign val="subscript"/>
      <sz val="11"/>
      <name val="Calibri"/>
      <family val="2"/>
      <charset val="238"/>
    </font>
    <font>
      <i/>
      <u/>
      <sz val="11"/>
      <color theme="1"/>
      <name val="Calibri"/>
      <family val="2"/>
      <scheme val="minor"/>
    </font>
    <font>
      <sz val="10"/>
      <color theme="1"/>
      <name val="Calibri"/>
      <family val="2"/>
      <charset val="238"/>
      <scheme val="minor"/>
    </font>
    <font>
      <b/>
      <sz val="11"/>
      <name val="Calibri"/>
      <family val="2"/>
      <charset val="238"/>
      <scheme val="minor"/>
    </font>
    <font>
      <b/>
      <i/>
      <sz val="11"/>
      <color rgb="FFFF0000"/>
      <name val="Calibri"/>
      <family val="2"/>
      <charset val="238"/>
      <scheme val="minor"/>
    </font>
    <font>
      <sz val="11"/>
      <color theme="1"/>
      <name val="Calibri"/>
      <family val="2"/>
    </font>
    <font>
      <b/>
      <i/>
      <sz val="11"/>
      <color rgb="FF000000"/>
      <name val="Calibri"/>
      <family val="2"/>
    </font>
    <font>
      <i/>
      <sz val="11"/>
      <color rgb="FF000000"/>
      <name val="Calibri"/>
      <family val="2"/>
    </font>
    <font>
      <sz val="11"/>
      <color rgb="FF000000"/>
      <name val="Calibri"/>
      <family val="2"/>
    </font>
  </fonts>
  <fills count="17">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FFFF"/>
        <bgColor indexed="64"/>
      </patternFill>
    </fill>
    <fill>
      <patternFill patternType="solid">
        <fgColor rgb="FF92D050"/>
        <bgColor indexed="64"/>
      </patternFill>
    </fill>
    <fill>
      <patternFill patternType="solid">
        <fgColor rgb="FF7030A0"/>
        <bgColor indexed="64"/>
      </patternFill>
    </fill>
    <fill>
      <patternFill patternType="solid">
        <fgColor rgb="FF00B0F0"/>
        <bgColor indexed="64"/>
      </patternFill>
    </fill>
    <fill>
      <patternFill patternType="solid">
        <fgColor rgb="FFFF8926"/>
        <bgColor indexed="64"/>
      </patternFill>
    </fill>
    <fill>
      <patternFill patternType="solid">
        <fgColor theme="5"/>
        <bgColor indexed="64"/>
      </patternFill>
    </fill>
    <fill>
      <patternFill patternType="solid">
        <fgColor theme="0" tint="-0.14999847407452621"/>
        <bgColor indexed="64"/>
      </patternFill>
    </fill>
    <fill>
      <patternFill patternType="solid">
        <fgColor rgb="FFFFC000"/>
        <bgColor rgb="FFFFC000"/>
      </patternFill>
    </fill>
    <fill>
      <patternFill patternType="solid">
        <fgColor rgb="FFD9D9D9"/>
        <bgColor rgb="FF000000"/>
      </patternFill>
    </fill>
    <fill>
      <patternFill patternType="solid">
        <fgColor rgb="FFFFFF00"/>
        <bgColor rgb="FFFFFF00"/>
      </patternFill>
    </fill>
  </fills>
  <borders count="15">
    <border>
      <left/>
      <right/>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right style="medium">
        <color rgb="FF000000"/>
      </right>
      <top style="thick">
        <color rgb="FF000000"/>
      </top>
      <bottom style="medium">
        <color rgb="FF000000"/>
      </bottom>
      <diagonal/>
    </border>
    <border>
      <left/>
      <right/>
      <top style="thick">
        <color rgb="FF000000"/>
      </top>
      <bottom style="medium">
        <color rgb="FF000000"/>
      </bottom>
      <diagonal/>
    </border>
    <border>
      <left/>
      <right style="medium">
        <color rgb="FF000000"/>
      </right>
      <top/>
      <bottom style="thick">
        <color rgb="FF000000"/>
      </bottom>
      <diagonal/>
    </border>
    <border>
      <left/>
      <right style="medium">
        <color rgb="FF000000"/>
      </right>
      <top style="medium">
        <color rgb="FF000000"/>
      </top>
      <bottom style="thick">
        <color rgb="FF000000"/>
      </bottom>
      <diagonal/>
    </border>
    <border>
      <left/>
      <right style="thick">
        <color rgb="FF000000"/>
      </right>
      <top style="medium">
        <color rgb="FF000000"/>
      </top>
      <bottom style="thick">
        <color rgb="FF000000"/>
      </bottom>
      <diagonal/>
    </border>
    <border>
      <left/>
      <right style="medium">
        <color rgb="FF000000"/>
      </right>
      <top/>
      <bottom/>
      <diagonal/>
    </border>
    <border>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thick">
        <color rgb="FF000000"/>
      </left>
      <right/>
      <top style="thick">
        <color rgb="FF000000"/>
      </top>
      <bottom style="medium">
        <color rgb="FF000000"/>
      </bottom>
      <diagonal/>
    </border>
    <border>
      <left/>
      <right/>
      <top style="thick">
        <color rgb="FF000000"/>
      </top>
      <bottom/>
      <diagonal/>
    </border>
  </borders>
  <cellStyleXfs count="10">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44" fillId="0" borderId="0">
      <alignment vertical="center"/>
    </xf>
  </cellStyleXfs>
  <cellXfs count="206">
    <xf numFmtId="0" fontId="0" fillId="0" borderId="0" xfId="0"/>
    <xf numFmtId="0" fontId="2" fillId="0" borderId="0" xfId="0" applyFont="1"/>
    <xf numFmtId="0" fontId="0" fillId="0" borderId="0" xfId="0" applyFill="1"/>
    <xf numFmtId="0" fontId="3" fillId="0" borderId="0" xfId="0" applyFont="1"/>
    <xf numFmtId="0" fontId="4" fillId="0" borderId="0" xfId="0" applyFont="1"/>
    <xf numFmtId="0" fontId="0" fillId="0" borderId="0" xfId="0" applyAlignment="1">
      <alignment horizontal="right"/>
    </xf>
    <xf numFmtId="0" fontId="0" fillId="3" borderId="0" xfId="0" applyFill="1"/>
    <xf numFmtId="0" fontId="0" fillId="4" borderId="0" xfId="0" applyFill="1"/>
    <xf numFmtId="0" fontId="0" fillId="5" borderId="0" xfId="0" applyFill="1"/>
    <xf numFmtId="0" fontId="0" fillId="0" borderId="0" xfId="0" applyAlignment="1">
      <alignment horizontal="center" wrapText="1"/>
    </xf>
    <xf numFmtId="0" fontId="0" fillId="5" borderId="0" xfId="0" applyFill="1" applyAlignment="1">
      <alignment horizontal="center" wrapText="1"/>
    </xf>
    <xf numFmtId="0" fontId="11" fillId="0" borderId="0" xfId="0" applyFont="1"/>
    <xf numFmtId="0" fontId="10" fillId="0" borderId="0" xfId="0" applyFont="1"/>
    <xf numFmtId="0" fontId="14" fillId="7"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1" xfId="0" applyFont="1" applyFill="1" applyBorder="1" applyAlignment="1">
      <alignment vertical="center" wrapText="1"/>
    </xf>
    <xf numFmtId="0" fontId="14" fillId="7" borderId="8" xfId="0" applyFont="1" applyFill="1" applyBorder="1" applyAlignment="1">
      <alignment horizontal="right" vertical="center" wrapText="1"/>
    </xf>
    <xf numFmtId="0" fontId="14" fillId="7" borderId="2" xfId="0" applyFont="1" applyFill="1" applyBorder="1" applyAlignment="1">
      <alignment vertical="center" wrapText="1"/>
    </xf>
    <xf numFmtId="0" fontId="14" fillId="7" borderId="10" xfId="0" applyFont="1" applyFill="1" applyBorder="1" applyAlignment="1">
      <alignment vertical="center" wrapText="1"/>
    </xf>
    <xf numFmtId="0" fontId="14" fillId="7" borderId="5" xfId="0" applyFont="1" applyFill="1" applyBorder="1" applyAlignment="1">
      <alignment horizontal="right" vertical="center" wrapText="1"/>
    </xf>
    <xf numFmtId="0" fontId="14" fillId="7" borderId="11" xfId="0" applyFont="1" applyFill="1" applyBorder="1" applyAlignment="1">
      <alignment horizontal="right" vertical="center" wrapText="1"/>
    </xf>
    <xf numFmtId="0" fontId="14" fillId="8" borderId="8" xfId="0" applyFont="1" applyFill="1" applyBorder="1" applyAlignment="1">
      <alignment horizontal="right" vertical="center" wrapText="1"/>
    </xf>
    <xf numFmtId="0" fontId="0" fillId="8" borderId="0" xfId="0" applyFill="1"/>
    <xf numFmtId="0" fontId="10" fillId="8" borderId="0" xfId="0" applyFont="1" applyFill="1"/>
    <xf numFmtId="0" fontId="14" fillId="9" borderId="9" xfId="0" applyFont="1" applyFill="1" applyBorder="1" applyAlignment="1">
      <alignment horizontal="right" vertical="center" wrapText="1"/>
    </xf>
    <xf numFmtId="0" fontId="0" fillId="9" borderId="0" xfId="0" applyFill="1"/>
    <xf numFmtId="0" fontId="10" fillId="9" borderId="0" xfId="0" applyFont="1" applyFill="1"/>
    <xf numFmtId="0" fontId="14" fillId="10" borderId="9" xfId="0" applyFont="1" applyFill="1" applyBorder="1" applyAlignment="1">
      <alignment horizontal="right" vertical="center" wrapText="1"/>
    </xf>
    <xf numFmtId="0" fontId="0" fillId="10" borderId="0" xfId="0" applyFill="1"/>
    <xf numFmtId="0" fontId="10" fillId="10" borderId="0" xfId="0" applyFont="1" applyFill="1"/>
    <xf numFmtId="0" fontId="0" fillId="11" borderId="0" xfId="0" applyFill="1"/>
    <xf numFmtId="0" fontId="17" fillId="0" borderId="0" xfId="0" applyFont="1"/>
    <xf numFmtId="0" fontId="16" fillId="0" borderId="0" xfId="0" applyFont="1"/>
    <xf numFmtId="0" fontId="9" fillId="0" borderId="0" xfId="0" applyFont="1" applyAlignment="1">
      <alignment horizontal="left"/>
    </xf>
    <xf numFmtId="0" fontId="8" fillId="0" borderId="0" xfId="0" applyFont="1"/>
    <xf numFmtId="0" fontId="5"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0" fillId="0" borderId="0" xfId="0" applyAlignment="1">
      <alignment horizontal="center" vertical="center" wrapText="1"/>
    </xf>
    <xf numFmtId="0" fontId="0" fillId="0" borderId="0" xfId="0" applyFont="1"/>
    <xf numFmtId="0" fontId="0" fillId="5" borderId="0" xfId="0" applyFont="1" applyFill="1"/>
    <xf numFmtId="0" fontId="0" fillId="0" borderId="0" xfId="0" applyFont="1" applyAlignment="1">
      <alignment horizontal="center"/>
    </xf>
    <xf numFmtId="0" fontId="18" fillId="0" borderId="0" xfId="0" applyFont="1" applyAlignment="1">
      <alignment horizontal="center"/>
    </xf>
    <xf numFmtId="0" fontId="19" fillId="0" borderId="0" xfId="0" applyFont="1"/>
    <xf numFmtId="0" fontId="9" fillId="0" borderId="0" xfId="0" applyFont="1"/>
    <xf numFmtId="0" fontId="0" fillId="0" borderId="0" xfId="0" applyFill="1" applyAlignment="1">
      <alignment horizontal="right"/>
    </xf>
    <xf numFmtId="0" fontId="0" fillId="4" borderId="0" xfId="0" applyFill="1" applyAlignment="1">
      <alignment horizontal="center" vertical="center" wrapText="1"/>
    </xf>
    <xf numFmtId="0" fontId="15" fillId="0" borderId="0" xfId="0" applyFont="1"/>
    <xf numFmtId="0" fontId="20" fillId="0" borderId="0" xfId="0" applyFont="1"/>
    <xf numFmtId="0" fontId="0" fillId="3" borderId="0" xfId="0" applyFont="1" applyFill="1" applyAlignment="1">
      <alignment horizontal="center" vertical="center" wrapText="1"/>
    </xf>
    <xf numFmtId="0" fontId="2" fillId="0" borderId="0" xfId="0" applyFont="1" applyFill="1" applyAlignment="1">
      <alignment horizontal="left"/>
    </xf>
    <xf numFmtId="0" fontId="5" fillId="0" borderId="0" xfId="0" applyFont="1" applyFill="1"/>
    <xf numFmtId="0" fontId="21" fillId="14" borderId="0" xfId="0" applyFont="1" applyFill="1" applyBorder="1"/>
    <xf numFmtId="0" fontId="22" fillId="0" borderId="0" xfId="0" applyFont="1"/>
    <xf numFmtId="0" fontId="23" fillId="0" borderId="0" xfId="0" applyFont="1"/>
    <xf numFmtId="0" fontId="22" fillId="0" borderId="0" xfId="0" applyFont="1" applyFill="1"/>
    <xf numFmtId="0" fontId="24" fillId="3" borderId="0" xfId="0" applyFont="1" applyFill="1"/>
    <xf numFmtId="0" fontId="22" fillId="3" borderId="0" xfId="0" applyFont="1" applyFill="1"/>
    <xf numFmtId="0" fontId="24" fillId="0" borderId="0" xfId="0" applyFont="1" applyAlignment="1">
      <alignment horizontal="right"/>
    </xf>
    <xf numFmtId="0" fontId="24" fillId="0" borderId="0" xfId="0" applyFont="1"/>
    <xf numFmtId="0" fontId="24" fillId="9" borderId="0" xfId="0" applyFont="1" applyFill="1"/>
    <xf numFmtId="0" fontId="26" fillId="0" borderId="0" xfId="0" applyFont="1"/>
    <xf numFmtId="0" fontId="26" fillId="0" borderId="0" xfId="0" applyFont="1" applyFill="1"/>
    <xf numFmtId="0" fontId="25" fillId="0" borderId="0" xfId="0" applyFont="1" applyFill="1"/>
    <xf numFmtId="0" fontId="25" fillId="0" borderId="0" xfId="0" applyFont="1"/>
    <xf numFmtId="0" fontId="24" fillId="6" borderId="0" xfId="0" applyFont="1" applyFill="1"/>
    <xf numFmtId="0" fontId="22" fillId="4" borderId="0" xfId="0" applyFont="1" applyFill="1"/>
    <xf numFmtId="0" fontId="27" fillId="0" borderId="0" xfId="0" applyFont="1"/>
    <xf numFmtId="0" fontId="20" fillId="0" borderId="0" xfId="0" applyFont="1" applyFill="1"/>
    <xf numFmtId="0" fontId="24" fillId="11" borderId="0" xfId="0" applyFont="1" applyFill="1"/>
    <xf numFmtId="0" fontId="28" fillId="0" borderId="0" xfId="0" applyFont="1"/>
    <xf numFmtId="0" fontId="22" fillId="11" borderId="0" xfId="0" applyFont="1" applyFill="1"/>
    <xf numFmtId="0" fontId="24" fillId="12" borderId="0" xfId="0" applyFont="1" applyFill="1"/>
    <xf numFmtId="0" fontId="23" fillId="0" borderId="0" xfId="0" applyFont="1" applyAlignment="1">
      <alignment horizontal="right"/>
    </xf>
    <xf numFmtId="0" fontId="20" fillId="7" borderId="5"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9" fillId="0" borderId="0" xfId="0" applyFont="1"/>
    <xf numFmtId="0" fontId="20" fillId="7" borderId="1" xfId="0" applyFont="1" applyFill="1" applyBorder="1" applyAlignment="1">
      <alignment vertical="center" wrapText="1"/>
    </xf>
    <xf numFmtId="0" fontId="20" fillId="7" borderId="8" xfId="0" applyFont="1" applyFill="1" applyBorder="1" applyAlignment="1">
      <alignment horizontal="right" vertical="center" wrapText="1"/>
    </xf>
    <xf numFmtId="0" fontId="20" fillId="9" borderId="9" xfId="0" applyFont="1" applyFill="1" applyBorder="1" applyAlignment="1">
      <alignment horizontal="right" vertical="center" wrapText="1"/>
    </xf>
    <xf numFmtId="0" fontId="20" fillId="7" borderId="10" xfId="0" applyFont="1" applyFill="1" applyBorder="1" applyAlignment="1">
      <alignment vertical="center" wrapText="1"/>
    </xf>
    <xf numFmtId="0" fontId="20" fillId="7" borderId="5" xfId="0" applyFont="1" applyFill="1" applyBorder="1" applyAlignment="1">
      <alignment horizontal="right" vertical="center" wrapText="1"/>
    </xf>
    <xf numFmtId="0" fontId="20" fillId="7" borderId="11" xfId="0" applyFont="1" applyFill="1" applyBorder="1" applyAlignment="1">
      <alignment horizontal="right" vertical="center" wrapText="1"/>
    </xf>
    <xf numFmtId="0" fontId="24" fillId="0" borderId="0" xfId="0" applyFont="1" applyFill="1"/>
    <xf numFmtId="0" fontId="30" fillId="0" borderId="0" xfId="0" applyFont="1" applyFill="1"/>
    <xf numFmtId="0" fontId="31" fillId="0" borderId="0" xfId="0" applyFont="1" applyAlignment="1">
      <alignment vertical="center"/>
    </xf>
    <xf numFmtId="0" fontId="31" fillId="0" borderId="0" xfId="0" applyFont="1"/>
    <xf numFmtId="0" fontId="12" fillId="13" borderId="0" xfId="0" applyFont="1" applyFill="1"/>
    <xf numFmtId="0" fontId="32" fillId="15" borderId="0" xfId="0" applyFont="1" applyFill="1"/>
    <xf numFmtId="0" fontId="25" fillId="13" borderId="0" xfId="0" applyFont="1" applyFill="1"/>
    <xf numFmtId="0" fontId="31" fillId="0" borderId="0" xfId="0" applyFont="1" applyFill="1" applyAlignment="1">
      <alignment vertical="center"/>
    </xf>
    <xf numFmtId="0" fontId="33" fillId="0" borderId="0" xfId="0" applyFont="1"/>
    <xf numFmtId="0" fontId="31" fillId="13" borderId="0" xfId="0" applyFont="1" applyFill="1"/>
    <xf numFmtId="0" fontId="27" fillId="0" borderId="0" xfId="0" applyFont="1" applyFill="1" applyBorder="1"/>
    <xf numFmtId="0" fontId="30" fillId="15" borderId="0" xfId="0" applyFont="1" applyFill="1"/>
    <xf numFmtId="0" fontId="20" fillId="7" borderId="6" xfId="0" applyFont="1" applyFill="1" applyBorder="1" applyAlignment="1">
      <alignment horizontal="center" vertical="center" wrapText="1"/>
    </xf>
    <xf numFmtId="0" fontId="22" fillId="8" borderId="0" xfId="0" applyFont="1" applyFill="1"/>
    <xf numFmtId="0" fontId="27" fillId="8" borderId="0" xfId="0" applyFont="1" applyFill="1"/>
    <xf numFmtId="0" fontId="20" fillId="7" borderId="2" xfId="0" applyFont="1" applyFill="1" applyBorder="1" applyAlignment="1">
      <alignment vertical="center" wrapText="1"/>
    </xf>
    <xf numFmtId="0" fontId="20" fillId="8" borderId="8" xfId="0" applyFont="1" applyFill="1" applyBorder="1" applyAlignment="1">
      <alignment horizontal="right" vertical="center" wrapText="1"/>
    </xf>
    <xf numFmtId="0" fontId="20" fillId="10" borderId="9" xfId="0" applyFont="1" applyFill="1" applyBorder="1" applyAlignment="1">
      <alignment horizontal="right" vertical="center" wrapText="1"/>
    </xf>
    <xf numFmtId="0" fontId="22" fillId="9" borderId="0" xfId="0" applyFont="1" applyFill="1"/>
    <xf numFmtId="0" fontId="27" fillId="9" borderId="0" xfId="0" applyFont="1" applyFill="1"/>
    <xf numFmtId="0" fontId="22" fillId="10" borderId="0" xfId="0" applyFont="1" applyFill="1"/>
    <xf numFmtId="0" fontId="27" fillId="10" borderId="0" xfId="0" applyFont="1" applyFill="1"/>
    <xf numFmtId="0" fontId="2" fillId="0" borderId="0" xfId="0" applyFont="1" applyFill="1"/>
    <xf numFmtId="0" fontId="35" fillId="0" borderId="0" xfId="0" applyFont="1"/>
    <xf numFmtId="0" fontId="36" fillId="0" borderId="0" xfId="0" applyFont="1"/>
    <xf numFmtId="0" fontId="37" fillId="0" borderId="0" xfId="0" applyFont="1" applyAlignment="1">
      <alignment horizontal="center" vertical="center" wrapText="1"/>
    </xf>
    <xf numFmtId="0" fontId="0" fillId="16" borderId="0" xfId="0" applyFont="1" applyFill="1" applyBorder="1"/>
    <xf numFmtId="0" fontId="41" fillId="0" borderId="0" xfId="0" applyFont="1"/>
    <xf numFmtId="0" fontId="42" fillId="0" borderId="0" xfId="0" applyFont="1"/>
    <xf numFmtId="0" fontId="40" fillId="0" borderId="0" xfId="0" applyFont="1"/>
    <xf numFmtId="0" fontId="42"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xf>
    <xf numFmtId="0" fontId="43" fillId="0" borderId="0" xfId="0" applyFont="1"/>
    <xf numFmtId="0" fontId="42" fillId="2" borderId="0" xfId="0" applyFont="1" applyFill="1"/>
    <xf numFmtId="0" fontId="41" fillId="11" borderId="0" xfId="0" applyFont="1" applyFill="1"/>
    <xf numFmtId="0" fontId="41" fillId="6" borderId="0" xfId="0" applyFont="1" applyFill="1"/>
    <xf numFmtId="0" fontId="44" fillId="0" borderId="0" xfId="9">
      <alignment vertical="center"/>
    </xf>
    <xf numFmtId="0" fontId="39" fillId="2" borderId="0" xfId="9" applyFont="1" applyFill="1" applyAlignment="1">
      <alignment horizontal="center"/>
    </xf>
    <xf numFmtId="0" fontId="39" fillId="0" borderId="0" xfId="9" applyFont="1" applyFill="1" applyAlignment="1">
      <alignment horizontal="center"/>
    </xf>
    <xf numFmtId="0" fontId="24" fillId="0" borderId="0" xfId="9" applyFont="1" applyFill="1" applyAlignment="1">
      <alignment horizontal="center"/>
    </xf>
    <xf numFmtId="0" fontId="26" fillId="0" borderId="0" xfId="9" applyFont="1" applyFill="1" applyBorder="1" applyAlignment="1">
      <alignment horizontal="center" vertical="center"/>
    </xf>
    <xf numFmtId="0" fontId="46" fillId="0" borderId="0" xfId="9" applyFont="1">
      <alignment vertical="center"/>
    </xf>
    <xf numFmtId="0" fontId="24" fillId="0" borderId="0" xfId="9" applyFont="1" applyFill="1" applyBorder="1" applyAlignment="1">
      <alignment horizontal="left" vertical="center"/>
    </xf>
    <xf numFmtId="0" fontId="39" fillId="0" borderId="0" xfId="9" applyFont="1" applyFill="1" applyBorder="1" applyAlignment="1">
      <alignment horizontal="left" vertical="center" wrapText="1"/>
    </xf>
    <xf numFmtId="0" fontId="43" fillId="0" borderId="0" xfId="9" applyFont="1" applyFill="1" applyBorder="1" applyAlignment="1">
      <alignment horizontal="left" vertical="center" wrapText="1"/>
    </xf>
    <xf numFmtId="0" fontId="48" fillId="0" borderId="0" xfId="9" applyFont="1" applyAlignment="1">
      <alignment horizontal="left"/>
    </xf>
    <xf numFmtId="0" fontId="47" fillId="0" borderId="0" xfId="9" applyFont="1" applyAlignment="1">
      <alignment vertical="center"/>
    </xf>
    <xf numFmtId="0" fontId="49" fillId="0" borderId="0" xfId="9" applyFont="1">
      <alignment vertical="center"/>
    </xf>
    <xf numFmtId="0" fontId="48" fillId="0" borderId="0" xfId="9" applyFont="1" applyFill="1" applyBorder="1" applyAlignment="1">
      <alignment horizontal="left" vertical="center" wrapText="1"/>
    </xf>
    <xf numFmtId="0" fontId="24" fillId="0" borderId="0" xfId="9" applyFont="1" applyAlignment="1">
      <alignment wrapText="1"/>
    </xf>
    <xf numFmtId="0" fontId="43" fillId="0" borderId="0" xfId="9" applyFont="1" applyFill="1" applyBorder="1" applyAlignment="1">
      <alignment horizontal="left" vertical="center"/>
    </xf>
    <xf numFmtId="0" fontId="48" fillId="0" borderId="0" xfId="9" applyFont="1" applyAlignment="1"/>
    <xf numFmtId="0" fontId="47" fillId="0" borderId="0" xfId="9" applyFont="1" applyAlignment="1"/>
    <xf numFmtId="0" fontId="22" fillId="0" borderId="0" xfId="9" applyFont="1" applyAlignment="1"/>
    <xf numFmtId="0" fontId="50" fillId="0" borderId="0" xfId="9" applyFont="1" applyAlignment="1"/>
    <xf numFmtId="0" fontId="51" fillId="0" borderId="0" xfId="9" applyFont="1" applyAlignment="1"/>
    <xf numFmtId="0" fontId="52" fillId="0" borderId="0" xfId="9" applyFont="1" applyAlignment="1">
      <alignment wrapText="1"/>
    </xf>
    <xf numFmtId="0" fontId="44" fillId="2" borderId="0" xfId="9" applyFill="1" applyAlignment="1"/>
    <xf numFmtId="0" fontId="48" fillId="0" borderId="0" xfId="9" applyFont="1" applyFill="1" applyBorder="1" applyAlignment="1">
      <alignment horizontal="left" vertical="center"/>
    </xf>
    <xf numFmtId="0" fontId="54" fillId="0" borderId="0" xfId="0" applyFont="1" applyFill="1" applyAlignment="1"/>
    <xf numFmtId="0" fontId="55" fillId="0" borderId="0" xfId="0" applyFont="1" applyFill="1" applyAlignment="1">
      <alignment vertical="center"/>
    </xf>
    <xf numFmtId="0" fontId="56" fillId="0" borderId="0" xfId="0" applyFont="1" applyFill="1" applyAlignment="1">
      <alignment horizontal="left" vertical="center"/>
    </xf>
    <xf numFmtId="0" fontId="55" fillId="0" borderId="0" xfId="0" applyFont="1" applyFill="1" applyAlignment="1">
      <alignment horizontal="left" vertical="center"/>
    </xf>
    <xf numFmtId="0" fontId="47" fillId="0" borderId="0" xfId="0" applyFont="1" applyFill="1" applyAlignment="1">
      <alignment horizontal="left" vertical="center"/>
    </xf>
    <xf numFmtId="0" fontId="48" fillId="0" borderId="0" xfId="0" applyFont="1" applyFill="1" applyAlignment="1">
      <alignment horizontal="left" vertical="center" wrapText="1"/>
    </xf>
    <xf numFmtId="0" fontId="48" fillId="0" borderId="0" xfId="0" applyFont="1" applyFill="1" applyAlignment="1">
      <alignment horizontal="left" vertical="center"/>
    </xf>
    <xf numFmtId="0" fontId="48" fillId="0" borderId="0" xfId="0" applyFont="1" applyFill="1" applyAlignment="1">
      <alignment vertical="center" wrapText="1"/>
    </xf>
    <xf numFmtId="0" fontId="57" fillId="0" borderId="0" xfId="0" applyFont="1" applyFill="1" applyAlignment="1">
      <alignment horizontal="justify" vertical="center"/>
    </xf>
    <xf numFmtId="0" fontId="56" fillId="0" borderId="0" xfId="0" applyFont="1" applyFill="1" applyAlignment="1">
      <alignment vertical="center"/>
    </xf>
    <xf numFmtId="0" fontId="48" fillId="0" borderId="0" xfId="0" applyFont="1" applyFill="1" applyAlignment="1">
      <alignment vertical="center"/>
    </xf>
    <xf numFmtId="0" fontId="63" fillId="0" borderId="0" xfId="0" applyFont="1"/>
    <xf numFmtId="0" fontId="22" fillId="0" borderId="0" xfId="0" applyFont="1" applyAlignment="1">
      <alignment horizontal="right"/>
    </xf>
    <xf numFmtId="0" fontId="60" fillId="0" borderId="0" xfId="0" applyFont="1" applyFill="1" applyAlignment="1">
      <alignment horizontal="left" vertical="center" wrapText="1"/>
    </xf>
    <xf numFmtId="0" fontId="64" fillId="0" borderId="0" xfId="0" applyFont="1" applyAlignment="1">
      <alignment vertical="center"/>
    </xf>
    <xf numFmtId="10" fontId="1" fillId="0" borderId="0" xfId="0" applyNumberFormat="1" applyFont="1" applyBorder="1" applyAlignment="1">
      <alignment horizontal="center"/>
    </xf>
    <xf numFmtId="9" fontId="1" fillId="0" borderId="0" xfId="0" applyNumberFormat="1" applyFont="1" applyBorder="1" applyAlignment="1">
      <alignment horizontal="center"/>
    </xf>
    <xf numFmtId="0" fontId="39" fillId="0" borderId="0" xfId="0" applyFont="1" applyFill="1"/>
    <xf numFmtId="164" fontId="65" fillId="0" borderId="0" xfId="0" applyNumberFormat="1" applyFont="1" applyFill="1" applyBorder="1" applyAlignment="1" applyProtection="1">
      <alignment horizontal="center"/>
    </xf>
    <xf numFmtId="0" fontId="66" fillId="13" borderId="0" xfId="0" applyFont="1" applyFill="1"/>
    <xf numFmtId="0" fontId="38" fillId="0" borderId="0" xfId="0" applyFont="1"/>
    <xf numFmtId="0" fontId="34" fillId="0" borderId="0" xfId="0" applyNumberFormat="1" applyFont="1" applyFill="1" applyBorder="1" applyAlignment="1" applyProtection="1"/>
    <xf numFmtId="10" fontId="34" fillId="0" borderId="0" xfId="0" applyNumberFormat="1" applyFont="1" applyFill="1" applyBorder="1" applyAlignment="1" applyProtection="1">
      <alignment horizontal="center"/>
    </xf>
    <xf numFmtId="10" fontId="1" fillId="0" borderId="0" xfId="0" applyNumberFormat="1" applyFont="1" applyFill="1" applyBorder="1" applyAlignment="1">
      <alignment horizontal="center"/>
    </xf>
    <xf numFmtId="0" fontId="48" fillId="0" borderId="0" xfId="0" applyFont="1" applyFill="1" applyAlignment="1">
      <alignment horizontal="left"/>
    </xf>
    <xf numFmtId="0" fontId="48" fillId="0" borderId="0" xfId="0" applyFont="1" applyFill="1" applyAlignment="1"/>
    <xf numFmtId="0" fontId="1" fillId="0" borderId="0" xfId="0" applyFont="1" applyFill="1" applyAlignment="1"/>
    <xf numFmtId="0" fontId="65" fillId="0" borderId="0" xfId="0" applyNumberFormat="1" applyFont="1" applyFill="1" applyBorder="1" applyAlignment="1" applyProtection="1"/>
    <xf numFmtId="0" fontId="43" fillId="0" borderId="0" xfId="9" applyFont="1" applyFill="1" applyBorder="1" applyAlignment="1">
      <alignment horizontal="left" vertical="center" wrapText="1"/>
    </xf>
    <xf numFmtId="0" fontId="39" fillId="0" borderId="0" xfId="9" applyFont="1" applyFill="1" applyBorder="1" applyAlignment="1">
      <alignment horizontal="left" vertical="center"/>
    </xf>
    <xf numFmtId="0" fontId="40" fillId="0" borderId="0" xfId="0" applyFont="1" applyAlignment="1">
      <alignment horizontal="center" vertical="center" wrapText="1"/>
    </xf>
    <xf numFmtId="0" fontId="40" fillId="2" borderId="0" xfId="0" applyFont="1" applyFill="1" applyAlignment="1">
      <alignment horizontal="center" vertical="center" wrapText="1"/>
    </xf>
    <xf numFmtId="0" fontId="13" fillId="0" borderId="12" xfId="0" applyFont="1" applyFill="1" applyBorder="1" applyAlignment="1">
      <alignment horizontal="center" vertical="center" wrapText="1"/>
    </xf>
    <xf numFmtId="0" fontId="15" fillId="7" borderId="1" xfId="0" applyFont="1" applyFill="1" applyBorder="1" applyAlignment="1">
      <alignment vertical="center" wrapText="1"/>
    </xf>
    <xf numFmtId="0" fontId="15" fillId="7" borderId="10" xfId="0" applyFont="1" applyFill="1" applyBorder="1" applyAlignment="1">
      <alignment vertical="center" wrapText="1"/>
    </xf>
    <xf numFmtId="0" fontId="14" fillId="7" borderId="1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14" xfId="0" applyFont="1" applyFill="1" applyBorder="1" applyAlignment="1">
      <alignment vertical="center" wrapText="1"/>
    </xf>
    <xf numFmtId="0" fontId="0" fillId="0" borderId="0" xfId="0" applyFill="1" applyAlignment="1">
      <alignment horizontal="center"/>
    </xf>
    <xf numFmtId="0" fontId="21" fillId="0" borderId="12" xfId="0" applyFont="1" applyFill="1" applyBorder="1" applyAlignment="1">
      <alignment horizontal="center" vertical="center" wrapText="1"/>
    </xf>
    <xf numFmtId="0" fontId="22" fillId="7" borderId="1" xfId="0" applyFont="1" applyFill="1" applyBorder="1" applyAlignment="1">
      <alignment vertical="center" wrapText="1"/>
    </xf>
    <xf numFmtId="0" fontId="22" fillId="7" borderId="10" xfId="0" applyFont="1" applyFill="1" applyBorder="1" applyAlignment="1">
      <alignment vertical="center" wrapText="1"/>
    </xf>
    <xf numFmtId="0" fontId="20" fillId="7" borderId="13" xfId="0" applyFont="1" applyFill="1" applyBorder="1" applyAlignment="1">
      <alignment horizontal="center" vertical="center" wrapText="1"/>
    </xf>
    <xf numFmtId="0" fontId="20" fillId="7" borderId="4" xfId="0" applyFont="1" applyFill="1" applyBorder="1" applyAlignment="1">
      <alignment horizontal="center" vertical="center" wrapText="1"/>
    </xf>
    <xf numFmtId="0" fontId="20" fillId="7" borderId="3" xfId="0" applyFont="1" applyFill="1" applyBorder="1" applyAlignment="1">
      <alignment horizontal="center" vertical="center" wrapText="1"/>
    </xf>
    <xf numFmtId="0" fontId="20" fillId="7" borderId="14" xfId="0" applyFont="1" applyFill="1" applyBorder="1" applyAlignment="1">
      <alignment vertical="center" wrapText="1"/>
    </xf>
    <xf numFmtId="10" fontId="22" fillId="0" borderId="0" xfId="0" applyNumberFormat="1" applyFont="1" applyFill="1" applyAlignment="1">
      <alignment horizontal="center"/>
    </xf>
    <xf numFmtId="0" fontId="25" fillId="0" borderId="0" xfId="0" applyFont="1" applyAlignment="1">
      <alignment horizontal="center"/>
    </xf>
    <xf numFmtId="0" fontId="24" fillId="0" borderId="0" xfId="0" applyFont="1" applyFill="1" applyAlignment="1">
      <alignment horizontal="center"/>
    </xf>
    <xf numFmtId="0" fontId="22" fillId="4" borderId="0" xfId="0" applyFont="1" applyFill="1" applyAlignment="1">
      <alignment horizontal="center"/>
    </xf>
    <xf numFmtId="0" fontId="22" fillId="0" borderId="0" xfId="0" applyFont="1" applyAlignment="1">
      <alignment horizontal="center"/>
    </xf>
    <xf numFmtId="0" fontId="30" fillId="0" borderId="0" xfId="0" applyFont="1"/>
    <xf numFmtId="0" fontId="67" fillId="0" borderId="0" xfId="0" applyFont="1" applyAlignment="1">
      <alignment horizontal="right"/>
    </xf>
    <xf numFmtId="0" fontId="67" fillId="0" borderId="0" xfId="0" applyFont="1"/>
    <xf numFmtId="0" fontId="68" fillId="0" borderId="0" xfId="0" applyFont="1"/>
    <xf numFmtId="0" fontId="69" fillId="0" borderId="0" xfId="0" applyFont="1"/>
    <xf numFmtId="0" fontId="70" fillId="0" borderId="0" xfId="0" applyFont="1"/>
    <xf numFmtId="0" fontId="48" fillId="0" borderId="0" xfId="0" applyFont="1" applyAlignment="1">
      <alignment horizontal="left" vertical="center"/>
    </xf>
    <xf numFmtId="0" fontId="45" fillId="0" borderId="0" xfId="0" applyFont="1" applyAlignment="1">
      <alignment horizontal="left" vertical="center"/>
    </xf>
    <xf numFmtId="0" fontId="20" fillId="0" borderId="0" xfId="0" applyFont="1" applyAlignment="1">
      <alignment horizontal="left" vertical="center"/>
    </xf>
    <xf numFmtId="0" fontId="20" fillId="0" borderId="0" xfId="0" applyFont="1" applyFill="1" applyAlignment="1">
      <alignment horizontal="left" vertical="center"/>
    </xf>
  </cellXfs>
  <cellStyles count="10">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 name="Normalny 2 2" xfId="9" xr:uid="{00000000-0005-0000-0000-000005000000}"/>
  </cellStyles>
  <dxfs count="0"/>
  <tableStyles count="0" defaultTableStyle="TableStyleMedium9" defaultPivotStyle="PivotStyleMedium7"/>
  <colors>
    <mruColors>
      <color rgb="FFFF89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id="{EEB63176-9153-4F84-B124-6734C8288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showGridLines="0" topLeftCell="A25" workbookViewId="0">
      <selection activeCell="B15" sqref="B15"/>
    </sheetView>
  </sheetViews>
  <sheetFormatPr baseColWidth="10" defaultColWidth="8" defaultRowHeight="13"/>
  <cols>
    <col min="1" max="1" width="7.5" style="121" customWidth="1"/>
    <col min="2" max="2" width="85.6640625" style="121" customWidth="1"/>
    <col min="3" max="16384" width="8" style="121"/>
  </cols>
  <sheetData>
    <row r="1" spans="1:19" ht="15">
      <c r="B1" s="122" t="s">
        <v>156</v>
      </c>
    </row>
    <row r="2" spans="1:19" ht="15">
      <c r="B2" s="123"/>
    </row>
    <row r="3" spans="1:19" ht="15">
      <c r="B3" s="124" t="s">
        <v>171</v>
      </c>
    </row>
    <row r="4" spans="1:19" ht="15">
      <c r="B4" s="125" t="s">
        <v>251</v>
      </c>
    </row>
    <row r="5" spans="1:19" ht="15">
      <c r="B5" s="125" t="s">
        <v>172</v>
      </c>
    </row>
    <row r="6" spans="1:19" ht="15">
      <c r="B6" s="125"/>
    </row>
    <row r="7" spans="1:19">
      <c r="A7" s="126"/>
    </row>
    <row r="8" spans="1:19" ht="16">
      <c r="B8" s="173" t="s">
        <v>157</v>
      </c>
      <c r="C8" s="173"/>
      <c r="D8" s="173"/>
      <c r="E8" s="173"/>
      <c r="F8" s="173"/>
      <c r="O8" s="172"/>
      <c r="P8" s="172"/>
      <c r="Q8" s="172"/>
      <c r="R8" s="172"/>
      <c r="S8" s="172"/>
    </row>
    <row r="9" spans="1:19" ht="16">
      <c r="B9" s="143" t="s">
        <v>173</v>
      </c>
      <c r="C9" s="128"/>
      <c r="D9" s="128"/>
      <c r="E9" s="128"/>
      <c r="F9" s="128"/>
      <c r="O9" s="172"/>
      <c r="P9" s="172"/>
      <c r="Q9" s="172"/>
      <c r="R9" s="172"/>
      <c r="S9" s="172"/>
    </row>
    <row r="10" spans="1:19" ht="16">
      <c r="B10" s="127" t="s">
        <v>174</v>
      </c>
      <c r="C10" s="128"/>
      <c r="D10" s="128"/>
      <c r="E10" s="128"/>
      <c r="F10" s="128"/>
      <c r="O10" s="129"/>
      <c r="P10" s="129"/>
      <c r="Q10" s="129"/>
      <c r="R10" s="129"/>
      <c r="S10" s="129"/>
    </row>
    <row r="11" spans="1:19" ht="16">
      <c r="B11" s="130" t="s">
        <v>158</v>
      </c>
      <c r="C11" s="128"/>
      <c r="D11" s="128"/>
      <c r="E11" s="128"/>
      <c r="F11" s="128"/>
      <c r="O11" s="172"/>
      <c r="P11" s="172"/>
      <c r="Q11" s="172"/>
      <c r="R11" s="172"/>
      <c r="S11" s="172"/>
    </row>
    <row r="12" spans="1:19" ht="16">
      <c r="B12" s="127" t="s">
        <v>159</v>
      </c>
      <c r="C12" s="131"/>
      <c r="D12" s="131"/>
      <c r="E12" s="131"/>
      <c r="F12" s="131"/>
      <c r="O12" s="172"/>
      <c r="P12" s="172"/>
      <c r="Q12" s="172"/>
      <c r="R12" s="172"/>
      <c r="S12" s="172"/>
    </row>
    <row r="13" spans="1:19" ht="16">
      <c r="B13" s="127" t="s">
        <v>175</v>
      </c>
      <c r="C13" s="131"/>
      <c r="D13" s="131"/>
      <c r="E13" s="131"/>
      <c r="F13" s="131"/>
      <c r="O13" s="129"/>
      <c r="P13" s="129"/>
      <c r="Q13" s="129"/>
      <c r="R13" s="129"/>
      <c r="S13" s="129"/>
    </row>
    <row r="14" spans="1:19" ht="16">
      <c r="B14" s="130" t="s">
        <v>160</v>
      </c>
      <c r="C14" s="131"/>
      <c r="D14" s="131"/>
      <c r="E14" s="131"/>
      <c r="F14" s="131"/>
      <c r="O14" s="129"/>
      <c r="P14" s="129"/>
      <c r="Q14" s="129"/>
      <c r="R14" s="129"/>
      <c r="S14" s="129"/>
    </row>
    <row r="15" spans="1:19" ht="16">
      <c r="B15" s="127" t="s">
        <v>161</v>
      </c>
      <c r="C15" s="131"/>
      <c r="D15" s="131"/>
      <c r="E15" s="131"/>
      <c r="F15" s="131"/>
      <c r="O15" s="129"/>
      <c r="P15" s="129"/>
      <c r="Q15" s="129"/>
      <c r="R15" s="129"/>
      <c r="S15" s="129"/>
    </row>
    <row r="16" spans="1:19" ht="16">
      <c r="B16" s="127" t="s">
        <v>162</v>
      </c>
      <c r="C16" s="128"/>
      <c r="D16" s="128"/>
      <c r="E16" s="128"/>
      <c r="F16" s="128"/>
      <c r="O16" s="132"/>
      <c r="P16" s="132"/>
      <c r="Q16" s="132"/>
      <c r="R16" s="132"/>
      <c r="S16" s="132"/>
    </row>
    <row r="17" spans="2:19" ht="16">
      <c r="B17" s="127"/>
      <c r="C17" s="128"/>
      <c r="D17" s="128"/>
      <c r="E17" s="128"/>
      <c r="F17" s="128"/>
      <c r="O17" s="132"/>
      <c r="P17" s="132"/>
      <c r="Q17" s="132"/>
      <c r="R17" s="132"/>
      <c r="S17" s="132"/>
    </row>
    <row r="18" spans="2:19" ht="16">
      <c r="B18" s="125" t="s">
        <v>163</v>
      </c>
      <c r="C18" s="128"/>
      <c r="D18" s="128"/>
      <c r="E18" s="128"/>
      <c r="F18" s="128"/>
      <c r="O18" s="132"/>
      <c r="P18" s="132"/>
      <c r="Q18" s="132"/>
      <c r="R18" s="132"/>
      <c r="S18" s="132"/>
    </row>
    <row r="19" spans="2:19" ht="16">
      <c r="B19" s="127"/>
      <c r="C19" s="128"/>
      <c r="D19" s="128"/>
      <c r="E19" s="128"/>
      <c r="F19" s="128"/>
      <c r="O19" s="132"/>
      <c r="P19" s="132"/>
      <c r="Q19" s="132"/>
      <c r="R19" s="132"/>
      <c r="S19" s="132"/>
    </row>
    <row r="20" spans="2:19" ht="16">
      <c r="B20" s="127"/>
      <c r="C20" s="128"/>
      <c r="D20" s="128"/>
      <c r="E20" s="128"/>
      <c r="F20" s="128"/>
      <c r="O20" s="132"/>
      <c r="P20" s="132"/>
      <c r="Q20" s="132"/>
      <c r="R20" s="132"/>
      <c r="S20" s="132"/>
    </row>
    <row r="21" spans="2:19" ht="48">
      <c r="B21" s="133" t="s">
        <v>164</v>
      </c>
      <c r="C21" s="128"/>
      <c r="D21" s="128"/>
      <c r="E21" s="128"/>
      <c r="F21" s="128"/>
      <c r="O21" s="132"/>
      <c r="P21" s="132"/>
      <c r="Q21" s="132"/>
      <c r="R21" s="132"/>
      <c r="S21" s="132"/>
    </row>
    <row r="22" spans="2:19" ht="32">
      <c r="B22" s="134" t="s">
        <v>165</v>
      </c>
      <c r="C22" s="131"/>
      <c r="D22" s="131"/>
      <c r="E22" s="131"/>
      <c r="F22" s="131"/>
      <c r="O22" s="135"/>
      <c r="P22" s="132"/>
      <c r="Q22" s="132"/>
      <c r="R22" s="132"/>
      <c r="S22" s="132"/>
    </row>
    <row r="23" spans="2:19" ht="16" customHeight="1">
      <c r="B23" s="136" t="s">
        <v>166</v>
      </c>
      <c r="C23" s="137"/>
      <c r="D23" s="137"/>
      <c r="E23" s="137"/>
      <c r="F23" s="137"/>
      <c r="O23" s="135"/>
      <c r="P23" s="132"/>
      <c r="Q23" s="132"/>
      <c r="R23" s="132"/>
      <c r="S23" s="132"/>
    </row>
    <row r="24" spans="2:19" ht="17" customHeight="1">
      <c r="B24" s="138" t="s">
        <v>167</v>
      </c>
      <c r="C24" s="137"/>
      <c r="D24" s="137"/>
      <c r="E24" s="137"/>
      <c r="F24" s="137"/>
      <c r="O24" s="172"/>
      <c r="P24" s="172"/>
      <c r="Q24" s="172"/>
      <c r="R24" s="172"/>
      <c r="S24" s="172"/>
    </row>
    <row r="25" spans="2:19" ht="15">
      <c r="B25" s="136"/>
      <c r="C25" s="137"/>
      <c r="D25" s="137"/>
      <c r="E25" s="137"/>
      <c r="F25" s="137"/>
    </row>
    <row r="26" spans="2:19" ht="15">
      <c r="B26" s="139" t="s">
        <v>168</v>
      </c>
      <c r="C26" s="137"/>
      <c r="D26" s="137"/>
      <c r="E26" s="137"/>
      <c r="F26" s="137"/>
    </row>
    <row r="27" spans="2:19" ht="15">
      <c r="B27" s="137" t="s">
        <v>65</v>
      </c>
      <c r="C27" s="137"/>
      <c r="D27" s="137"/>
      <c r="E27" s="137"/>
      <c r="F27" s="137"/>
    </row>
    <row r="28" spans="2:19" ht="15">
      <c r="B28" s="137" t="s">
        <v>131</v>
      </c>
      <c r="C28" s="137"/>
      <c r="D28" s="137"/>
      <c r="E28" s="137"/>
      <c r="F28" s="137"/>
    </row>
    <row r="29" spans="2:19" ht="15">
      <c r="B29" s="137" t="s">
        <v>141</v>
      </c>
      <c r="C29" s="137"/>
      <c r="D29" s="137"/>
      <c r="E29" s="137"/>
      <c r="F29" s="137"/>
    </row>
    <row r="30" spans="2:19" ht="15">
      <c r="B30" s="137" t="s">
        <v>169</v>
      </c>
      <c r="C30" s="137"/>
      <c r="D30" s="137"/>
      <c r="E30" s="137"/>
      <c r="F30" s="137"/>
    </row>
    <row r="31" spans="2:19" ht="15">
      <c r="B31" s="137" t="s">
        <v>140</v>
      </c>
    </row>
    <row r="32" spans="2:19" ht="15">
      <c r="B32" s="137" t="s">
        <v>132</v>
      </c>
    </row>
    <row r="35" spans="2:2" ht="36" customHeight="1">
      <c r="B35" s="140"/>
    </row>
    <row r="36" spans="2:2" ht="42">
      <c r="B36" s="141" t="s">
        <v>170</v>
      </c>
    </row>
    <row r="37" spans="2:2">
      <c r="B37" s="142"/>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38"/>
  <sheetViews>
    <sheetView workbookViewId="0">
      <selection sqref="A1:B1"/>
    </sheetView>
  </sheetViews>
  <sheetFormatPr baseColWidth="10" defaultColWidth="10.6640625" defaultRowHeight="16"/>
  <cols>
    <col min="1" max="1" width="10.83203125" style="37"/>
    <col min="2" max="2" width="18" customWidth="1"/>
    <col min="3" max="3" width="13" customWidth="1"/>
    <col min="7" max="7" width="10.83203125" customWidth="1"/>
    <col min="10" max="10" width="14.1640625" customWidth="1"/>
    <col min="11" max="11" width="10.83203125" style="2"/>
    <col min="29" max="29" width="11.83203125" customWidth="1"/>
  </cols>
  <sheetData>
    <row r="1" spans="1:50" ht="66" customHeight="1">
      <c r="A1" s="175" t="s">
        <v>65</v>
      </c>
      <c r="B1" s="175"/>
      <c r="C1" s="111"/>
      <c r="D1" s="111"/>
      <c r="E1" s="111"/>
      <c r="F1" s="111"/>
      <c r="G1" s="111"/>
      <c r="H1" s="111"/>
      <c r="I1" s="111"/>
      <c r="J1" s="111"/>
      <c r="K1" s="8"/>
      <c r="L1" s="50" t="s">
        <v>123</v>
      </c>
      <c r="M1" s="47" t="s">
        <v>90</v>
      </c>
    </row>
    <row r="2" spans="1:50">
      <c r="A2" s="174" t="s">
        <v>130</v>
      </c>
      <c r="B2" s="174" t="s">
        <v>129</v>
      </c>
      <c r="C2" s="112" t="s">
        <v>2</v>
      </c>
      <c r="D2" s="113" t="s">
        <v>4</v>
      </c>
      <c r="E2" s="113" t="s">
        <v>5</v>
      </c>
      <c r="F2" s="113" t="s">
        <v>11</v>
      </c>
      <c r="G2" s="113" t="s">
        <v>6</v>
      </c>
      <c r="H2" s="113" t="s">
        <v>8</v>
      </c>
      <c r="I2" s="113" t="s">
        <v>15</v>
      </c>
      <c r="J2" s="112" t="s">
        <v>3</v>
      </c>
      <c r="K2" s="8"/>
      <c r="L2" s="1">
        <v>1</v>
      </c>
      <c r="M2" s="1">
        <v>2</v>
      </c>
      <c r="N2" s="1">
        <v>3</v>
      </c>
      <c r="O2" s="1">
        <v>4</v>
      </c>
      <c r="P2" s="1">
        <v>5</v>
      </c>
      <c r="Q2" s="1">
        <v>6</v>
      </c>
      <c r="R2" s="1">
        <v>7</v>
      </c>
      <c r="S2" s="1">
        <v>8</v>
      </c>
      <c r="T2" s="1">
        <v>9</v>
      </c>
      <c r="U2" s="1">
        <v>10</v>
      </c>
      <c r="V2" s="1">
        <v>11</v>
      </c>
      <c r="W2" s="1">
        <v>12</v>
      </c>
      <c r="X2" s="1">
        <v>13</v>
      </c>
      <c r="Y2" s="1">
        <v>14</v>
      </c>
      <c r="Z2" s="1">
        <v>15</v>
      </c>
      <c r="AA2" s="1">
        <v>16</v>
      </c>
      <c r="AB2" s="108">
        <v>17</v>
      </c>
      <c r="AC2" s="106">
        <v>18</v>
      </c>
      <c r="AD2" s="107" t="s">
        <v>153</v>
      </c>
    </row>
    <row r="3" spans="1:50" s="9" customFormat="1" ht="136">
      <c r="A3" s="174"/>
      <c r="B3" s="174"/>
      <c r="C3" s="114" t="s">
        <v>0</v>
      </c>
      <c r="D3" s="115" t="s">
        <v>12</v>
      </c>
      <c r="E3" s="115" t="s">
        <v>7</v>
      </c>
      <c r="F3" s="115" t="s">
        <v>13</v>
      </c>
      <c r="G3" s="115" t="s">
        <v>9</v>
      </c>
      <c r="H3" s="115" t="s">
        <v>10</v>
      </c>
      <c r="I3" s="115" t="s">
        <v>14</v>
      </c>
      <c r="J3" s="114" t="s">
        <v>1</v>
      </c>
      <c r="K3" s="10"/>
      <c r="L3" s="38" t="s">
        <v>49</v>
      </c>
      <c r="M3" s="39" t="s">
        <v>16</v>
      </c>
      <c r="N3" s="39" t="s">
        <v>17</v>
      </c>
      <c r="O3" s="39" t="s">
        <v>18</v>
      </c>
      <c r="P3" s="39" t="s">
        <v>26</v>
      </c>
      <c r="Q3" s="39" t="s">
        <v>27</v>
      </c>
      <c r="R3" s="39" t="s">
        <v>28</v>
      </c>
      <c r="S3" s="39" t="s">
        <v>42</v>
      </c>
      <c r="T3" s="39" t="s">
        <v>43</v>
      </c>
      <c r="U3" s="39" t="s">
        <v>44</v>
      </c>
      <c r="V3" s="39" t="s">
        <v>45</v>
      </c>
      <c r="W3" s="39" t="s">
        <v>46</v>
      </c>
      <c r="X3" s="39" t="s">
        <v>47</v>
      </c>
      <c r="Y3" s="39" t="s">
        <v>48</v>
      </c>
      <c r="Z3" s="39" t="s">
        <v>107</v>
      </c>
      <c r="AA3" s="39" t="s">
        <v>108</v>
      </c>
      <c r="AB3" s="109" t="s">
        <v>154</v>
      </c>
      <c r="AC3" s="39" t="s">
        <v>122</v>
      </c>
      <c r="AD3" s="39" t="s">
        <v>106</v>
      </c>
    </row>
    <row r="4" spans="1:50">
      <c r="A4" s="116">
        <v>5</v>
      </c>
      <c r="B4" s="117" t="s">
        <v>109</v>
      </c>
      <c r="C4" s="118">
        <f>ROUND(AVERAGE(D4,E4,F4,G4,H4,I4),3)</f>
        <v>0.505</v>
      </c>
      <c r="D4" s="119">
        <f>ROUND(SUM(M4/L4,N4/L4*0.5)-(O4/L4),3)</f>
        <v>0.154</v>
      </c>
      <c r="E4" s="119">
        <f>P4</f>
        <v>0.48599999999999999</v>
      </c>
      <c r="F4" s="120">
        <f>ROUND(AVERAGE(Q4,R4),3)</f>
        <v>0.73899999999999999</v>
      </c>
      <c r="G4" s="119">
        <f>ROUND(SUM(T4/S4,U4/S4*0.5)-(V4/S4),3)</f>
        <v>0.5</v>
      </c>
      <c r="H4" s="119">
        <f>W4</f>
        <v>0.502</v>
      </c>
      <c r="I4" s="120">
        <f>ROUND(AVERAGE(X4,Y4),3)</f>
        <v>0.64900000000000002</v>
      </c>
      <c r="J4" s="118">
        <f>ROUND(AVERAGE(AB4,AC4),3)</f>
        <v>1.4950000000000001</v>
      </c>
      <c r="K4" s="8"/>
      <c r="L4" s="6">
        <f>'H2 data input'!C6</f>
        <v>13</v>
      </c>
      <c r="M4" s="6">
        <f>'H2 data input'!C7</f>
        <v>3</v>
      </c>
      <c r="N4" s="6">
        <f>'H2 data input'!C8</f>
        <v>6</v>
      </c>
      <c r="O4" s="6">
        <f>'H2 data input'!C9</f>
        <v>4</v>
      </c>
      <c r="P4" s="7">
        <f>'H2 data input'!C10</f>
        <v>0.48599999999999999</v>
      </c>
      <c r="Q4" s="7">
        <f>'H2 data input'!C11</f>
        <v>0.66400000000000003</v>
      </c>
      <c r="R4" s="7">
        <f>'H2 data input'!C12</f>
        <v>0.81399999999999995</v>
      </c>
      <c r="S4" s="6">
        <f>'H2 data input'!C13</f>
        <v>12</v>
      </c>
      <c r="T4" s="6">
        <f>'H2 data input'!C14</f>
        <v>6</v>
      </c>
      <c r="U4" s="6">
        <f>'H2 data input'!C15</f>
        <v>4</v>
      </c>
      <c r="V4" s="6">
        <f>'H2 data input'!C16</f>
        <v>2</v>
      </c>
      <c r="W4" s="7">
        <f>'H2 data input'!C17</f>
        <v>0.502</v>
      </c>
      <c r="X4" s="7">
        <f>'H2 data input'!C18</f>
        <v>0.46100000000000002</v>
      </c>
      <c r="Y4" s="7">
        <f>'H2 data input'!C19</f>
        <v>0.83699999999999997</v>
      </c>
      <c r="Z4" s="31">
        <f>'H3 data input'!C4</f>
        <v>4.0000000000000001E-3</v>
      </c>
      <c r="AA4" s="31">
        <f>'H3 data input'!C5</f>
        <v>0.99399999999999999</v>
      </c>
      <c r="AB4" s="110">
        <f>IF(Z4&gt;AA4,(Z4-AA4),(AA4-Z4))</f>
        <v>0.99</v>
      </c>
      <c r="AC4" s="6">
        <f>'H3 data input'!C11</f>
        <v>2</v>
      </c>
      <c r="AD4" s="7">
        <f>'H3 data input'!C6</f>
        <v>1.232</v>
      </c>
    </row>
    <row r="5" spans="1:50">
      <c r="A5" s="36"/>
      <c r="B5" s="3"/>
      <c r="C5" s="52"/>
      <c r="D5" s="3"/>
      <c r="E5" s="3"/>
      <c r="F5" s="3"/>
      <c r="G5" s="40"/>
      <c r="H5" s="40"/>
      <c r="I5" s="40"/>
      <c r="J5" s="3"/>
      <c r="K5" s="41"/>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row>
    <row r="6" spans="1:50">
      <c r="A6" s="36"/>
      <c r="B6" s="3"/>
      <c r="C6" s="3"/>
      <c r="D6" s="3"/>
      <c r="E6" s="3"/>
      <c r="F6" s="3"/>
      <c r="G6" s="40"/>
      <c r="H6" s="40"/>
      <c r="I6" s="40"/>
      <c r="J6" s="3"/>
      <c r="K6" s="41"/>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row>
    <row r="7" spans="1:50">
      <c r="A7" s="36"/>
      <c r="B7" s="3"/>
      <c r="C7" s="3"/>
      <c r="D7" s="3"/>
      <c r="E7" s="3"/>
      <c r="F7" s="3"/>
      <c r="G7" s="40"/>
      <c r="H7" s="40"/>
      <c r="I7" s="40"/>
      <c r="J7" s="3"/>
      <c r="K7" s="41"/>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row>
    <row r="8" spans="1:50">
      <c r="A8" s="43"/>
      <c r="B8" s="40"/>
      <c r="C8" s="40"/>
      <c r="D8" s="40"/>
      <c r="E8" s="40"/>
      <c r="F8" s="40"/>
      <c r="G8" s="40"/>
      <c r="H8" s="40"/>
      <c r="I8" s="40"/>
      <c r="J8" s="40"/>
      <c r="K8" s="41"/>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row>
    <row r="9" spans="1:50">
      <c r="A9" s="43"/>
      <c r="B9" s="40"/>
      <c r="C9" s="40"/>
      <c r="D9" s="40"/>
      <c r="E9" s="40"/>
      <c r="F9" s="40"/>
      <c r="G9" s="40"/>
      <c r="H9" s="40"/>
      <c r="I9" s="40"/>
      <c r="J9" s="40"/>
      <c r="K9" s="41"/>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row>
    <row r="10" spans="1:50">
      <c r="A10" s="43"/>
      <c r="B10" s="40"/>
      <c r="C10" s="40"/>
      <c r="D10" s="40"/>
      <c r="E10" s="40"/>
      <c r="F10" s="40"/>
      <c r="G10" s="40"/>
      <c r="H10" s="40"/>
      <c r="I10" s="40"/>
      <c r="J10" s="40"/>
      <c r="K10" s="41"/>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row>
    <row r="11" spans="1:50">
      <c r="A11" s="43"/>
      <c r="B11" s="40"/>
      <c r="C11" s="40"/>
      <c r="D11" s="40"/>
      <c r="E11" s="40"/>
      <c r="F11" s="40"/>
      <c r="G11" s="40"/>
      <c r="H11" s="40"/>
      <c r="I11" s="40"/>
      <c r="J11" s="40"/>
      <c r="K11" s="41"/>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row>
    <row r="12" spans="1:50">
      <c r="A12" s="43"/>
      <c r="B12" s="40"/>
      <c r="C12" s="40"/>
      <c r="D12" s="40"/>
      <c r="E12" s="40"/>
      <c r="F12" s="40"/>
      <c r="G12" s="40"/>
      <c r="H12" s="40"/>
      <c r="I12" s="40"/>
      <c r="J12" s="40"/>
      <c r="K12" s="41"/>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row>
    <row r="13" spans="1:50">
      <c r="A13" s="43"/>
      <c r="B13" s="40"/>
      <c r="C13" s="40"/>
      <c r="D13" s="40"/>
      <c r="E13" s="40"/>
      <c r="F13" s="40"/>
      <c r="G13" s="40"/>
      <c r="H13" s="40"/>
      <c r="I13" s="40"/>
      <c r="J13" s="40"/>
      <c r="K13" s="41"/>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row>
    <row r="14" spans="1:50">
      <c r="A14" s="43"/>
      <c r="B14" s="40"/>
      <c r="C14" s="40"/>
      <c r="D14" s="40"/>
      <c r="E14" s="40"/>
      <c r="F14" s="40"/>
      <c r="G14" s="40"/>
      <c r="H14" s="40"/>
      <c r="I14" s="40"/>
      <c r="J14" s="40"/>
      <c r="K14" s="41"/>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row>
    <row r="15" spans="1:50">
      <c r="A15" s="43"/>
      <c r="B15" s="40"/>
      <c r="C15" s="40"/>
      <c r="D15" s="40"/>
      <c r="E15" s="40"/>
      <c r="F15" s="40"/>
      <c r="G15" s="40"/>
      <c r="H15" s="40"/>
      <c r="I15" s="40"/>
      <c r="J15" s="40"/>
      <c r="K15" s="41"/>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row>
    <row r="16" spans="1:50">
      <c r="A16" s="42"/>
      <c r="B16" s="40"/>
      <c r="C16" s="40"/>
      <c r="D16" s="40"/>
      <c r="E16" s="40"/>
      <c r="F16" s="40"/>
      <c r="G16" s="40"/>
      <c r="H16" s="40"/>
      <c r="I16" s="40"/>
      <c r="J16" s="40"/>
      <c r="K16" s="41"/>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row>
    <row r="17" spans="1:50">
      <c r="A17" s="42"/>
      <c r="B17" s="40"/>
      <c r="C17" s="40"/>
      <c r="D17" s="40"/>
      <c r="E17" s="40"/>
      <c r="F17" s="40"/>
      <c r="G17" s="40"/>
      <c r="H17" s="40"/>
      <c r="I17" s="40"/>
      <c r="J17" s="40"/>
      <c r="K17" s="41"/>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row>
    <row r="18" spans="1:50">
      <c r="A18" s="42"/>
      <c r="B18" s="40"/>
      <c r="C18" s="40"/>
      <c r="D18" s="40"/>
      <c r="E18" s="40"/>
      <c r="F18" s="40"/>
      <c r="G18" s="40"/>
      <c r="H18" s="40"/>
      <c r="I18" s="40"/>
      <c r="J18" s="40"/>
      <c r="K18" s="41"/>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row>
    <row r="19" spans="1:50">
      <c r="K19" s="8"/>
    </row>
    <row r="20" spans="1:50">
      <c r="K20" s="8"/>
    </row>
    <row r="21" spans="1:50">
      <c r="K21" s="8"/>
    </row>
    <row r="22" spans="1:50">
      <c r="K22" s="8"/>
    </row>
    <row r="23" spans="1:50">
      <c r="K23" s="8"/>
    </row>
    <row r="24" spans="1:50">
      <c r="K24" s="8"/>
    </row>
    <row r="25" spans="1:50">
      <c r="K25" s="8"/>
    </row>
    <row r="26" spans="1:50">
      <c r="K26" s="8"/>
    </row>
    <row r="27" spans="1:50">
      <c r="K27" s="8"/>
    </row>
    <row r="28" spans="1:50">
      <c r="K28" s="8"/>
    </row>
    <row r="29" spans="1:50">
      <c r="K29" s="8"/>
    </row>
    <row r="30" spans="1:50">
      <c r="K30" s="8"/>
    </row>
    <row r="31" spans="1:50">
      <c r="K31" s="8"/>
    </row>
    <row r="32" spans="1:50">
      <c r="K32" s="8"/>
    </row>
    <row r="33" spans="11:11">
      <c r="K33" s="8"/>
    </row>
    <row r="34" spans="11:11">
      <c r="K34" s="8"/>
    </row>
    <row r="35" spans="11:11">
      <c r="K35" s="8"/>
    </row>
    <row r="36" spans="11:11">
      <c r="K36" s="8"/>
    </row>
    <row r="37" spans="11:11">
      <c r="K37" s="8"/>
    </row>
    <row r="38" spans="11:11">
      <c r="K38" s="8"/>
    </row>
  </sheetData>
  <mergeCells count="3">
    <mergeCell ref="B2:B3"/>
    <mergeCell ref="A2:A3"/>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I98"/>
  <sheetViews>
    <sheetView tabSelected="1" workbookViewId="0">
      <selection activeCell="C80" sqref="C80"/>
    </sheetView>
  </sheetViews>
  <sheetFormatPr baseColWidth="10" defaultColWidth="10.6640625" defaultRowHeight="15"/>
  <cols>
    <col min="1" max="1" width="21" style="156" customWidth="1"/>
    <col min="2" max="2" width="57.33203125" style="54" customWidth="1"/>
    <col min="3" max="16384" width="10.6640625" style="54"/>
  </cols>
  <sheetData>
    <row r="3" spans="1:9">
      <c r="A3" s="74" t="s">
        <v>131</v>
      </c>
      <c r="H3" s="155" t="s">
        <v>60</v>
      </c>
    </row>
    <row r="4" spans="1:9">
      <c r="H4" s="60" t="s">
        <v>29</v>
      </c>
      <c r="I4" s="54" t="s">
        <v>32</v>
      </c>
    </row>
    <row r="5" spans="1:9">
      <c r="A5" s="59" t="s">
        <v>41</v>
      </c>
      <c r="H5" s="60" t="s">
        <v>30</v>
      </c>
      <c r="I5" s="54" t="s">
        <v>33</v>
      </c>
    </row>
    <row r="6" spans="1:9">
      <c r="A6" s="156" t="s">
        <v>19</v>
      </c>
      <c r="B6" s="54" t="s">
        <v>200</v>
      </c>
      <c r="C6" s="58">
        <v>13</v>
      </c>
      <c r="H6" s="60" t="s">
        <v>31</v>
      </c>
      <c r="I6" s="54" t="s">
        <v>63</v>
      </c>
    </row>
    <row r="7" spans="1:9">
      <c r="A7" s="156" t="s">
        <v>20</v>
      </c>
      <c r="B7" s="54" t="s">
        <v>16</v>
      </c>
      <c r="C7" s="58">
        <v>3</v>
      </c>
      <c r="H7" s="58"/>
      <c r="I7" s="54" t="s">
        <v>61</v>
      </c>
    </row>
    <row r="8" spans="1:9">
      <c r="A8" s="156" t="s">
        <v>21</v>
      </c>
      <c r="B8" s="54" t="s">
        <v>17</v>
      </c>
      <c r="C8" s="58">
        <v>6</v>
      </c>
      <c r="H8" s="67"/>
      <c r="I8" s="54" t="s">
        <v>62</v>
      </c>
    </row>
    <row r="9" spans="1:9">
      <c r="A9" s="156" t="s">
        <v>22</v>
      </c>
      <c r="B9" s="54" t="s">
        <v>18</v>
      </c>
      <c r="C9" s="58">
        <v>4</v>
      </c>
    </row>
    <row r="10" spans="1:9">
      <c r="A10" s="156" t="s">
        <v>23</v>
      </c>
      <c r="B10" s="54" t="s">
        <v>201</v>
      </c>
      <c r="C10" s="67">
        <v>0.48599999999999999</v>
      </c>
    </row>
    <row r="11" spans="1:9">
      <c r="A11" s="156" t="s">
        <v>24</v>
      </c>
      <c r="B11" s="54" t="s">
        <v>202</v>
      </c>
      <c r="C11" s="67">
        <v>0.66400000000000003</v>
      </c>
    </row>
    <row r="12" spans="1:9">
      <c r="A12" s="156" t="s">
        <v>25</v>
      </c>
      <c r="B12" s="54" t="s">
        <v>203</v>
      </c>
      <c r="C12" s="67">
        <v>0.81399999999999995</v>
      </c>
    </row>
    <row r="13" spans="1:9">
      <c r="A13" s="156" t="s">
        <v>34</v>
      </c>
      <c r="B13" s="54" t="s">
        <v>204</v>
      </c>
      <c r="C13" s="58">
        <v>12</v>
      </c>
    </row>
    <row r="14" spans="1:9">
      <c r="A14" s="156" t="s">
        <v>35</v>
      </c>
      <c r="B14" s="54" t="s">
        <v>43</v>
      </c>
      <c r="C14" s="58">
        <v>6</v>
      </c>
    </row>
    <row r="15" spans="1:9">
      <c r="A15" s="156" t="s">
        <v>36</v>
      </c>
      <c r="B15" s="54" t="s">
        <v>44</v>
      </c>
      <c r="C15" s="58">
        <v>4</v>
      </c>
    </row>
    <row r="16" spans="1:9">
      <c r="A16" s="156" t="s">
        <v>37</v>
      </c>
      <c r="B16" s="54" t="s">
        <v>45</v>
      </c>
      <c r="C16" s="58">
        <v>2</v>
      </c>
    </row>
    <row r="17" spans="1:3">
      <c r="A17" s="156" t="s">
        <v>38</v>
      </c>
      <c r="B17" s="54" t="s">
        <v>205</v>
      </c>
      <c r="C17" s="67">
        <v>0.502</v>
      </c>
    </row>
    <row r="18" spans="1:3">
      <c r="A18" s="156" t="s">
        <v>39</v>
      </c>
      <c r="B18" s="54" t="s">
        <v>206</v>
      </c>
      <c r="C18" s="67">
        <v>0.46100000000000002</v>
      </c>
    </row>
    <row r="19" spans="1:3">
      <c r="A19" s="156" t="s">
        <v>40</v>
      </c>
      <c r="B19" s="54" t="s">
        <v>207</v>
      </c>
      <c r="C19" s="67">
        <v>0.83699999999999997</v>
      </c>
    </row>
    <row r="21" spans="1:3">
      <c r="B21" s="144" t="s">
        <v>176</v>
      </c>
    </row>
    <row r="22" spans="1:3">
      <c r="B22" s="144"/>
    </row>
    <row r="23" spans="1:3">
      <c r="B23" s="145" t="s">
        <v>177</v>
      </c>
    </row>
    <row r="24" spans="1:3">
      <c r="B24" s="146" t="s">
        <v>178</v>
      </c>
    </row>
    <row r="25" spans="1:3">
      <c r="B25" s="146" t="s">
        <v>179</v>
      </c>
    </row>
    <row r="26" spans="1:3">
      <c r="B26" s="146"/>
    </row>
    <row r="27" spans="1:3">
      <c r="B27" s="146"/>
    </row>
    <row r="28" spans="1:3" s="198" customFormat="1">
      <c r="A28" s="197"/>
      <c r="B28" s="199" t="s">
        <v>253</v>
      </c>
    </row>
    <row r="29" spans="1:3" s="198" customFormat="1">
      <c r="A29" s="197"/>
      <c r="B29" s="201" t="s">
        <v>254</v>
      </c>
    </row>
    <row r="30" spans="1:3" s="198" customFormat="1">
      <c r="A30" s="197"/>
      <c r="B30" s="201" t="s">
        <v>255</v>
      </c>
    </row>
    <row r="31" spans="1:3" s="198" customFormat="1">
      <c r="A31" s="197"/>
      <c r="B31" s="201" t="s">
        <v>280</v>
      </c>
    </row>
    <row r="32" spans="1:3" s="198" customFormat="1">
      <c r="A32" s="197"/>
      <c r="B32" s="201" t="s">
        <v>281</v>
      </c>
    </row>
    <row r="33" spans="1:2" s="198" customFormat="1">
      <c r="A33" s="197"/>
      <c r="B33" s="201" t="s">
        <v>282</v>
      </c>
    </row>
    <row r="34" spans="1:2" s="198" customFormat="1">
      <c r="A34" s="197"/>
      <c r="B34" s="201" t="s">
        <v>283</v>
      </c>
    </row>
    <row r="35" spans="1:2" s="198" customFormat="1">
      <c r="A35" s="197"/>
      <c r="B35" s="201" t="s">
        <v>284</v>
      </c>
    </row>
    <row r="36" spans="1:2" s="198" customFormat="1">
      <c r="A36" s="197"/>
      <c r="B36" s="201" t="s">
        <v>285</v>
      </c>
    </row>
    <row r="37" spans="1:2" s="198" customFormat="1">
      <c r="A37" s="197"/>
    </row>
    <row r="38" spans="1:2" s="198" customFormat="1">
      <c r="A38" s="197"/>
      <c r="B38" s="199" t="s">
        <v>252</v>
      </c>
    </row>
    <row r="39" spans="1:2" s="198" customFormat="1">
      <c r="A39" s="197"/>
      <c r="B39" s="200" t="s">
        <v>257</v>
      </c>
    </row>
    <row r="40" spans="1:2" s="198" customFormat="1">
      <c r="A40" s="197"/>
      <c r="B40" s="201" t="s">
        <v>258</v>
      </c>
    </row>
    <row r="41" spans="1:2" s="198" customFormat="1">
      <c r="A41" s="197"/>
      <c r="B41" s="201" t="s">
        <v>259</v>
      </c>
    </row>
    <row r="42" spans="1:2" s="198" customFormat="1">
      <c r="A42" s="197"/>
      <c r="B42" s="201" t="s">
        <v>260</v>
      </c>
    </row>
    <row r="43" spans="1:2" s="198" customFormat="1">
      <c r="A43" s="197"/>
      <c r="B43" s="201" t="s">
        <v>261</v>
      </c>
    </row>
    <row r="44" spans="1:2" s="198" customFormat="1">
      <c r="A44" s="197"/>
      <c r="B44" s="201" t="s">
        <v>262</v>
      </c>
    </row>
    <row r="45" spans="1:2" s="198" customFormat="1">
      <c r="A45" s="197"/>
      <c r="B45" s="201" t="s">
        <v>263</v>
      </c>
    </row>
    <row r="46" spans="1:2" s="198" customFormat="1">
      <c r="A46" s="197"/>
      <c r="B46" s="201" t="s">
        <v>264</v>
      </c>
    </row>
    <row r="47" spans="1:2" s="198" customFormat="1">
      <c r="A47" s="197"/>
      <c r="B47" s="201" t="s">
        <v>265</v>
      </c>
    </row>
    <row r="48" spans="1:2" s="198" customFormat="1">
      <c r="A48" s="197"/>
      <c r="B48" s="201" t="s">
        <v>266</v>
      </c>
    </row>
    <row r="49" spans="1:2" s="198" customFormat="1">
      <c r="A49" s="197"/>
      <c r="B49" s="201" t="s">
        <v>267</v>
      </c>
    </row>
    <row r="50" spans="1:2" s="198" customFormat="1">
      <c r="A50" s="197"/>
      <c r="B50" s="201" t="s">
        <v>268</v>
      </c>
    </row>
    <row r="51" spans="1:2" s="198" customFormat="1">
      <c r="A51" s="197"/>
      <c r="B51" s="201" t="s">
        <v>269</v>
      </c>
    </row>
    <row r="52" spans="1:2" s="198" customFormat="1">
      <c r="A52" s="197"/>
      <c r="B52" s="201" t="s">
        <v>270</v>
      </c>
    </row>
    <row r="53" spans="1:2" s="198" customFormat="1">
      <c r="A53" s="197"/>
      <c r="B53" s="201" t="s">
        <v>271</v>
      </c>
    </row>
    <row r="54" spans="1:2" s="198" customFormat="1">
      <c r="A54" s="197"/>
      <c r="B54" s="201" t="s">
        <v>272</v>
      </c>
    </row>
    <row r="55" spans="1:2" s="198" customFormat="1">
      <c r="A55" s="197"/>
      <c r="B55" s="201" t="s">
        <v>273</v>
      </c>
    </row>
    <row r="56" spans="1:2" s="198" customFormat="1">
      <c r="A56" s="197"/>
      <c r="B56" s="201" t="s">
        <v>274</v>
      </c>
    </row>
    <row r="57" spans="1:2" s="198" customFormat="1">
      <c r="A57" s="197"/>
      <c r="B57" s="201" t="s">
        <v>275</v>
      </c>
    </row>
    <row r="58" spans="1:2" s="198" customFormat="1">
      <c r="A58" s="197"/>
      <c r="B58" s="201" t="s">
        <v>276</v>
      </c>
    </row>
    <row r="59" spans="1:2" s="198" customFormat="1">
      <c r="A59" s="197"/>
      <c r="B59" s="201" t="s">
        <v>277</v>
      </c>
    </row>
    <row r="60" spans="1:2" s="198" customFormat="1">
      <c r="A60" s="197"/>
      <c r="B60" s="201" t="s">
        <v>278</v>
      </c>
    </row>
    <row r="61" spans="1:2" s="198" customFormat="1">
      <c r="A61" s="197"/>
      <c r="B61" s="201" t="s">
        <v>279</v>
      </c>
    </row>
    <row r="62" spans="1:2" s="198" customFormat="1">
      <c r="A62" s="197"/>
    </row>
    <row r="63" spans="1:2" s="198" customFormat="1">
      <c r="A63" s="197"/>
      <c r="B63" s="199" t="s">
        <v>256</v>
      </c>
    </row>
    <row r="64" spans="1:2" s="198" customFormat="1">
      <c r="A64" s="197"/>
      <c r="B64" s="201" t="s">
        <v>286</v>
      </c>
    </row>
    <row r="65" spans="1:2" s="198" customFormat="1">
      <c r="A65" s="197"/>
      <c r="B65" s="200" t="s">
        <v>287</v>
      </c>
    </row>
    <row r="66" spans="1:2" s="198" customFormat="1">
      <c r="A66" s="197"/>
      <c r="B66" s="200" t="s">
        <v>288</v>
      </c>
    </row>
    <row r="67" spans="1:2" s="198" customFormat="1">
      <c r="A67" s="197"/>
      <c r="B67" s="200" t="s">
        <v>289</v>
      </c>
    </row>
    <row r="68" spans="1:2" s="198" customFormat="1">
      <c r="A68" s="197"/>
      <c r="B68" s="201" t="s">
        <v>290</v>
      </c>
    </row>
    <row r="69" spans="1:2" s="198" customFormat="1">
      <c r="A69" s="197"/>
      <c r="B69" s="201" t="s">
        <v>291</v>
      </c>
    </row>
    <row r="70" spans="1:2" s="198" customFormat="1">
      <c r="A70" s="197"/>
      <c r="B70" s="200" t="s">
        <v>292</v>
      </c>
    </row>
    <row r="71" spans="1:2" s="198" customFormat="1">
      <c r="A71" s="197"/>
      <c r="B71" s="200" t="s">
        <v>293</v>
      </c>
    </row>
    <row r="72" spans="1:2" s="198" customFormat="1">
      <c r="A72" s="197"/>
      <c r="B72" s="200" t="s">
        <v>294</v>
      </c>
    </row>
    <row r="73" spans="1:2" s="198" customFormat="1">
      <c r="A73" s="197"/>
      <c r="B73" s="200" t="s">
        <v>295</v>
      </c>
    </row>
    <row r="74" spans="1:2" s="198" customFormat="1">
      <c r="A74" s="197"/>
      <c r="B74" s="200"/>
    </row>
    <row r="76" spans="1:2">
      <c r="B76" s="144" t="s">
        <v>180</v>
      </c>
    </row>
    <row r="77" spans="1:2">
      <c r="B77" s="144"/>
    </row>
    <row r="78" spans="1:2" ht="16">
      <c r="B78" s="152" t="s">
        <v>181</v>
      </c>
    </row>
    <row r="79" spans="1:2">
      <c r="B79" s="147" t="s">
        <v>182</v>
      </c>
    </row>
    <row r="80" spans="1:2">
      <c r="B80" s="147" t="s">
        <v>183</v>
      </c>
    </row>
    <row r="81" spans="2:2">
      <c r="B81" s="148" t="s">
        <v>184</v>
      </c>
    </row>
    <row r="82" spans="2:2">
      <c r="B82" s="148" t="s">
        <v>185</v>
      </c>
    </row>
    <row r="83" spans="2:2">
      <c r="B83" s="148" t="s">
        <v>186</v>
      </c>
    </row>
    <row r="84" spans="2:2">
      <c r="B84" s="148" t="s">
        <v>187</v>
      </c>
    </row>
    <row r="85" spans="2:2">
      <c r="B85" s="148" t="s">
        <v>188</v>
      </c>
    </row>
    <row r="86" spans="2:2">
      <c r="B86" s="149"/>
    </row>
    <row r="87" spans="2:2" ht="16">
      <c r="B87" s="157" t="s">
        <v>189</v>
      </c>
    </row>
    <row r="88" spans="2:2">
      <c r="B88" s="150" t="s">
        <v>190</v>
      </c>
    </row>
    <row r="89" spans="2:2">
      <c r="B89" s="151"/>
    </row>
    <row r="90" spans="2:2" ht="16">
      <c r="B90" s="152" t="s">
        <v>191</v>
      </c>
    </row>
    <row r="91" spans="2:2">
      <c r="B91" s="153" t="s">
        <v>192</v>
      </c>
    </row>
    <row r="92" spans="2:2">
      <c r="B92" s="153" t="s">
        <v>193</v>
      </c>
    </row>
    <row r="93" spans="2:2">
      <c r="B93" s="146" t="s">
        <v>194</v>
      </c>
    </row>
    <row r="94" spans="2:2">
      <c r="B94" s="153" t="s">
        <v>195</v>
      </c>
    </row>
    <row r="95" spans="2:2">
      <c r="B95" s="153" t="s">
        <v>196</v>
      </c>
    </row>
    <row r="96" spans="2:2">
      <c r="B96" s="153" t="s">
        <v>197</v>
      </c>
    </row>
    <row r="97" spans="2:2" ht="17">
      <c r="B97" s="153" t="s">
        <v>198</v>
      </c>
    </row>
    <row r="98" spans="2:2">
      <c r="B98" s="154"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41"/>
  <sheetViews>
    <sheetView workbookViewId="0">
      <selection activeCell="D21" sqref="D21"/>
    </sheetView>
  </sheetViews>
  <sheetFormatPr baseColWidth="10" defaultColWidth="10.6640625" defaultRowHeight="16"/>
  <cols>
    <col min="2" max="2" width="51.83203125" customWidth="1"/>
    <col min="3" max="3" width="12" customWidth="1"/>
    <col min="5" max="5" width="12.33203125" customWidth="1"/>
    <col min="6" max="6" width="15" customWidth="1"/>
  </cols>
  <sheetData>
    <row r="1" spans="2:12">
      <c r="B1" s="55" t="s">
        <v>141</v>
      </c>
    </row>
    <row r="3" spans="2:12">
      <c r="B3" s="86" t="s">
        <v>142</v>
      </c>
    </row>
    <row r="4" spans="2:12">
      <c r="B4" s="88" t="s">
        <v>120</v>
      </c>
    </row>
    <row r="6" spans="2:12">
      <c r="C6" s="183"/>
      <c r="D6" s="183"/>
      <c r="E6" s="183"/>
      <c r="G6" s="32"/>
      <c r="H6" s="33"/>
      <c r="I6" s="33" t="s">
        <v>52</v>
      </c>
      <c r="L6" s="1" t="s">
        <v>121</v>
      </c>
    </row>
    <row r="7" spans="2:12">
      <c r="B7" s="161" t="s">
        <v>112</v>
      </c>
      <c r="C7" s="162" t="s">
        <v>114</v>
      </c>
      <c r="D7" s="162" t="s">
        <v>115</v>
      </c>
      <c r="E7" s="162" t="s">
        <v>109</v>
      </c>
      <c r="F7" s="163" t="s">
        <v>110</v>
      </c>
      <c r="G7" s="12"/>
      <c r="H7" s="12"/>
      <c r="I7" s="12"/>
    </row>
    <row r="8" spans="2:12">
      <c r="B8" s="171" t="s">
        <v>208</v>
      </c>
      <c r="C8" s="159">
        <v>2.9899999999999999E-2</v>
      </c>
      <c r="D8" s="159">
        <v>4.2099999999999999E-2</v>
      </c>
      <c r="E8" s="159">
        <v>0.1618</v>
      </c>
      <c r="F8" s="164" t="s">
        <v>111</v>
      </c>
      <c r="G8" s="12"/>
      <c r="H8" s="12"/>
      <c r="I8" s="40" t="s">
        <v>221</v>
      </c>
      <c r="K8" t="s">
        <v>53</v>
      </c>
      <c r="L8" s="6" t="s">
        <v>19</v>
      </c>
    </row>
    <row r="9" spans="2:12">
      <c r="B9" s="171" t="s">
        <v>209</v>
      </c>
      <c r="C9" s="159">
        <v>2.98E-2</v>
      </c>
      <c r="D9" s="159">
        <v>8.2000000000000003E-2</v>
      </c>
      <c r="E9" s="160">
        <v>0</v>
      </c>
      <c r="F9" s="164" t="s">
        <v>50</v>
      </c>
      <c r="G9" s="12"/>
      <c r="H9" s="12"/>
      <c r="I9" s="40" t="s">
        <v>222</v>
      </c>
      <c r="K9" t="s">
        <v>53</v>
      </c>
      <c r="L9" s="6" t="s">
        <v>20</v>
      </c>
    </row>
    <row r="10" spans="2:12">
      <c r="B10" s="171" t="s">
        <v>210</v>
      </c>
      <c r="C10" s="159">
        <v>1.43E-2</v>
      </c>
      <c r="D10" s="159">
        <v>0.2157</v>
      </c>
      <c r="E10" s="159">
        <v>0.1618</v>
      </c>
      <c r="F10" s="164" t="s">
        <v>111</v>
      </c>
      <c r="G10" s="12"/>
      <c r="H10" s="12"/>
      <c r="I10" s="40" t="s">
        <v>223</v>
      </c>
      <c r="K10" t="s">
        <v>53</v>
      </c>
      <c r="L10" s="6" t="s">
        <v>21</v>
      </c>
    </row>
    <row r="11" spans="2:12">
      <c r="B11" s="171" t="s">
        <v>211</v>
      </c>
      <c r="C11" s="159">
        <v>0.25009999999999999</v>
      </c>
      <c r="D11" s="160">
        <v>0</v>
      </c>
      <c r="E11" s="160">
        <v>0</v>
      </c>
      <c r="F11" s="164" t="s">
        <v>51</v>
      </c>
      <c r="G11" s="12"/>
      <c r="H11" s="12"/>
      <c r="I11" s="40" t="s">
        <v>224</v>
      </c>
      <c r="K11" t="s">
        <v>53</v>
      </c>
      <c r="L11" s="6" t="s">
        <v>22</v>
      </c>
    </row>
    <row r="12" spans="2:12">
      <c r="B12" s="171" t="s">
        <v>212</v>
      </c>
      <c r="C12" s="160">
        <v>0</v>
      </c>
      <c r="D12" s="159">
        <v>4.3299999999999998E-2</v>
      </c>
      <c r="E12" s="160">
        <v>0</v>
      </c>
      <c r="F12" s="164" t="s">
        <v>51</v>
      </c>
      <c r="G12" s="12"/>
      <c r="H12" s="12"/>
      <c r="I12" s="12"/>
    </row>
    <row r="13" spans="2:12">
      <c r="B13" s="171" t="s">
        <v>213</v>
      </c>
      <c r="C13" s="159">
        <v>0.1348</v>
      </c>
      <c r="D13" s="159">
        <v>0.1116</v>
      </c>
      <c r="E13" s="160">
        <v>0</v>
      </c>
      <c r="F13" s="164" t="s">
        <v>50</v>
      </c>
      <c r="G13" s="12"/>
      <c r="H13" s="12"/>
      <c r="I13" s="12"/>
    </row>
    <row r="14" spans="2:12">
      <c r="B14" s="171" t="s">
        <v>214</v>
      </c>
      <c r="C14" s="159">
        <v>1.7399999999999999E-2</v>
      </c>
      <c r="D14" s="160">
        <v>0</v>
      </c>
      <c r="E14" s="160">
        <v>0</v>
      </c>
      <c r="F14" s="164" t="s">
        <v>51</v>
      </c>
      <c r="G14" s="12"/>
      <c r="H14" s="12"/>
      <c r="I14" s="12"/>
    </row>
    <row r="15" spans="2:12">
      <c r="B15" s="171" t="s">
        <v>215</v>
      </c>
      <c r="C15" s="160">
        <v>0</v>
      </c>
      <c r="D15" s="159">
        <v>2.7300000000000001E-2</v>
      </c>
      <c r="E15" s="160">
        <v>0</v>
      </c>
      <c r="F15" s="164" t="s">
        <v>51</v>
      </c>
      <c r="G15" s="12"/>
      <c r="H15" s="12"/>
      <c r="I15" s="12"/>
    </row>
    <row r="16" spans="2:12">
      <c r="B16" s="171" t="s">
        <v>216</v>
      </c>
      <c r="C16" s="159">
        <v>7.7600000000000002E-2</v>
      </c>
      <c r="D16" s="159">
        <v>8.6300000000000002E-2</v>
      </c>
      <c r="E16" s="160">
        <v>0</v>
      </c>
      <c r="F16" s="164" t="s">
        <v>50</v>
      </c>
      <c r="G16" s="12"/>
      <c r="H16" s="12"/>
      <c r="I16" s="12"/>
    </row>
    <row r="17" spans="2:12">
      <c r="B17" s="171" t="s">
        <v>217</v>
      </c>
      <c r="C17" s="159">
        <v>9.7999999999999997E-3</v>
      </c>
      <c r="D17" s="159">
        <v>3.9800000000000002E-2</v>
      </c>
      <c r="E17" s="160">
        <v>0</v>
      </c>
      <c r="F17" s="164" t="s">
        <v>50</v>
      </c>
      <c r="G17" s="12"/>
      <c r="H17" s="12"/>
      <c r="I17" s="12"/>
    </row>
    <row r="18" spans="2:12">
      <c r="B18" s="171" t="s">
        <v>218</v>
      </c>
      <c r="C18" s="159">
        <v>0.34110000000000001</v>
      </c>
      <c r="D18" s="159">
        <v>0.28160000000000002</v>
      </c>
      <c r="E18" s="159">
        <v>0.6774</v>
      </c>
      <c r="F18" s="164" t="s">
        <v>111</v>
      </c>
      <c r="G18" s="12"/>
      <c r="H18" s="12"/>
      <c r="I18" s="12"/>
    </row>
    <row r="19" spans="2:12">
      <c r="B19" s="171" t="s">
        <v>219</v>
      </c>
      <c r="C19" s="159">
        <v>8.3699999999999997E-2</v>
      </c>
      <c r="D19" s="159">
        <v>4.1700000000000001E-2</v>
      </c>
      <c r="E19" s="160">
        <v>0</v>
      </c>
      <c r="F19" s="164" t="s">
        <v>50</v>
      </c>
      <c r="G19" s="12"/>
      <c r="H19" s="12"/>
      <c r="I19" s="12"/>
    </row>
    <row r="20" spans="2:12">
      <c r="B20" s="171" t="s">
        <v>220</v>
      </c>
      <c r="C20" s="159">
        <v>1.15E-2</v>
      </c>
      <c r="D20" s="159">
        <v>2.86E-2</v>
      </c>
      <c r="E20" s="160">
        <v>0</v>
      </c>
      <c r="F20" s="164" t="s">
        <v>50</v>
      </c>
      <c r="G20" s="12"/>
      <c r="H20" s="12"/>
      <c r="I20" s="12"/>
    </row>
    <row r="21" spans="2:12">
      <c r="B21" s="158"/>
      <c r="C21" s="158"/>
      <c r="D21" s="158"/>
      <c r="E21" s="158"/>
      <c r="F21" s="111"/>
    </row>
    <row r="22" spans="2:12">
      <c r="B22" s="11"/>
      <c r="E22" s="11"/>
    </row>
    <row r="23" spans="2:12">
      <c r="B23" s="87" t="s">
        <v>143</v>
      </c>
    </row>
    <row r="24" spans="2:12">
      <c r="B24" s="89" t="s">
        <v>144</v>
      </c>
      <c r="C24" s="2"/>
      <c r="D24" s="2"/>
      <c r="E24" s="2"/>
      <c r="F24" s="2"/>
      <c r="G24" s="2"/>
    </row>
    <row r="25" spans="2:12" ht="17" thickBot="1">
      <c r="C25" s="176" t="s">
        <v>54</v>
      </c>
      <c r="D25" s="176"/>
      <c r="E25" s="176"/>
      <c r="F25" s="176"/>
      <c r="G25" s="2"/>
    </row>
    <row r="26" spans="2:12" ht="20" customHeight="1" thickTop="1" thickBot="1">
      <c r="C26" s="177"/>
      <c r="D26" s="179" t="s">
        <v>55</v>
      </c>
      <c r="E26" s="180"/>
      <c r="F26" s="181"/>
      <c r="I26" s="33" t="s">
        <v>52</v>
      </c>
      <c r="L26" s="1" t="s">
        <v>121</v>
      </c>
    </row>
    <row r="27" spans="2:12" ht="19" customHeight="1" thickBot="1">
      <c r="C27" s="178"/>
      <c r="D27" s="13" t="s">
        <v>114</v>
      </c>
      <c r="E27" s="14" t="s">
        <v>115</v>
      </c>
      <c r="F27" s="15" t="s">
        <v>116</v>
      </c>
      <c r="J27" s="12"/>
    </row>
    <row r="28" spans="2:12" ht="18" thickTop="1">
      <c r="C28" s="16" t="s">
        <v>114</v>
      </c>
      <c r="D28" s="17">
        <v>1</v>
      </c>
      <c r="E28" s="17">
        <v>0.48599999999999999</v>
      </c>
      <c r="F28" s="25">
        <v>0.66400000000000003</v>
      </c>
      <c r="I28" s="23" t="s">
        <v>57</v>
      </c>
      <c r="J28" s="24">
        <v>0.48599999999999999</v>
      </c>
      <c r="K28" t="s">
        <v>53</v>
      </c>
      <c r="L28" s="7" t="s">
        <v>23</v>
      </c>
    </row>
    <row r="29" spans="2:12" ht="17">
      <c r="C29" s="18" t="s">
        <v>115</v>
      </c>
      <c r="D29" s="22">
        <v>0.48599999999999999</v>
      </c>
      <c r="E29" s="17">
        <v>1</v>
      </c>
      <c r="F29" s="28">
        <v>0.81399999999999995</v>
      </c>
      <c r="I29" s="26" t="s">
        <v>58</v>
      </c>
      <c r="J29" s="27">
        <v>0.66400000000000003</v>
      </c>
      <c r="K29" t="s">
        <v>53</v>
      </c>
      <c r="L29" s="7" t="s">
        <v>24</v>
      </c>
    </row>
    <row r="30" spans="2:12" ht="19" customHeight="1" thickBot="1">
      <c r="C30" s="19" t="s">
        <v>116</v>
      </c>
      <c r="D30" s="20">
        <v>0.66400000000000003</v>
      </c>
      <c r="E30" s="20">
        <v>0.81399999999999995</v>
      </c>
      <c r="F30" s="21">
        <v>1</v>
      </c>
      <c r="I30" s="29" t="s">
        <v>59</v>
      </c>
      <c r="J30" s="30">
        <v>0.81399999999999995</v>
      </c>
      <c r="K30" t="s">
        <v>53</v>
      </c>
      <c r="L30" s="7" t="s">
        <v>25</v>
      </c>
    </row>
    <row r="31" spans="2:12" ht="17" thickTop="1">
      <c r="C31" s="182" t="s">
        <v>56</v>
      </c>
      <c r="D31" s="182"/>
      <c r="E31" s="182"/>
      <c r="F31" s="182"/>
    </row>
    <row r="32" spans="2:12">
      <c r="I32" s="12"/>
      <c r="K32" s="2"/>
      <c r="L32" s="2"/>
    </row>
    <row r="35" spans="3:6">
      <c r="C35" s="4"/>
    </row>
    <row r="36" spans="3:6">
      <c r="C36" s="48"/>
      <c r="D36" s="3"/>
    </row>
    <row r="37" spans="3:6">
      <c r="C37" s="3"/>
      <c r="D37" s="3"/>
      <c r="E37" s="3"/>
    </row>
    <row r="38" spans="3:6">
      <c r="C38" s="3"/>
      <c r="D38" s="3"/>
      <c r="E38" s="3"/>
      <c r="F38" s="3"/>
    </row>
    <row r="39" spans="3:6">
      <c r="C39" s="3"/>
      <c r="D39" s="3"/>
      <c r="E39" s="3"/>
      <c r="F39" s="3"/>
    </row>
    <row r="40" spans="3:6">
      <c r="C40" s="3"/>
      <c r="D40" s="3"/>
      <c r="E40" s="3"/>
      <c r="F40" s="3"/>
    </row>
    <row r="41" spans="3:6">
      <c r="C41" s="3"/>
    </row>
  </sheetData>
  <mergeCells count="5">
    <mergeCell ref="C25:F25"/>
    <mergeCell ref="C26:C27"/>
    <mergeCell ref="D26:F26"/>
    <mergeCell ref="C31:F31"/>
    <mergeCell ref="C6:E6"/>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38"/>
  <sheetViews>
    <sheetView topLeftCell="A17" workbookViewId="0">
      <selection activeCell="B2" sqref="B2"/>
    </sheetView>
  </sheetViews>
  <sheetFormatPr baseColWidth="10" defaultColWidth="10.6640625" defaultRowHeight="15"/>
  <cols>
    <col min="1" max="1" width="10.6640625" style="54"/>
    <col min="2" max="2" width="35.33203125" style="54" customWidth="1"/>
    <col min="3" max="3" width="13.83203125" style="54" customWidth="1"/>
    <col min="4" max="5" width="10.6640625" style="54"/>
    <col min="6" max="6" width="16" style="54" customWidth="1"/>
    <col min="7" max="7" width="10.6640625" style="54"/>
    <col min="8" max="8" width="22" style="54" customWidth="1"/>
    <col min="9" max="16384" width="10.6640625" style="54"/>
  </cols>
  <sheetData>
    <row r="1" spans="2:12">
      <c r="B1" s="55" t="s">
        <v>169</v>
      </c>
    </row>
    <row r="3" spans="2:12">
      <c r="B3" s="86" t="s">
        <v>145</v>
      </c>
    </row>
    <row r="4" spans="2:12">
      <c r="B4" s="90" t="s">
        <v>120</v>
      </c>
    </row>
    <row r="5" spans="2:12">
      <c r="C5" s="191"/>
      <c r="D5" s="191"/>
      <c r="E5" s="191"/>
      <c r="G5" s="91"/>
      <c r="H5" s="92"/>
      <c r="I5" s="55" t="s">
        <v>52</v>
      </c>
      <c r="L5" s="60" t="s">
        <v>121</v>
      </c>
    </row>
    <row r="6" spans="2:12">
      <c r="B6" s="60" t="s">
        <v>113</v>
      </c>
      <c r="C6" s="166" t="s">
        <v>114</v>
      </c>
      <c r="D6" s="166" t="s">
        <v>115</v>
      </c>
      <c r="E6" s="166" t="s">
        <v>109</v>
      </c>
      <c r="F6" s="93" t="s">
        <v>110</v>
      </c>
      <c r="G6" s="92"/>
      <c r="H6" s="92"/>
    </row>
    <row r="7" spans="2:12">
      <c r="B7" s="165" t="s">
        <v>225</v>
      </c>
      <c r="C7" s="167">
        <v>0.21640000000000001</v>
      </c>
      <c r="D7" s="167">
        <v>0.3468</v>
      </c>
      <c r="E7" s="167">
        <v>0.39839999999999998</v>
      </c>
      <c r="F7" s="68" t="s">
        <v>111</v>
      </c>
      <c r="G7" s="92"/>
      <c r="H7" s="92"/>
      <c r="I7" s="54" t="s">
        <v>147</v>
      </c>
      <c r="K7" s="54" t="s">
        <v>53</v>
      </c>
      <c r="L7" s="58" t="s">
        <v>34</v>
      </c>
    </row>
    <row r="8" spans="2:12">
      <c r="B8" s="165" t="s">
        <v>208</v>
      </c>
      <c r="C8" s="167">
        <v>0.13109999999999999</v>
      </c>
      <c r="D8" s="167">
        <v>3.6799999999999999E-2</v>
      </c>
      <c r="E8" s="167">
        <v>9.7699999999999995E-2</v>
      </c>
      <c r="F8" s="68" t="s">
        <v>111</v>
      </c>
      <c r="I8" s="54" t="s">
        <v>148</v>
      </c>
      <c r="K8" s="54" t="s">
        <v>53</v>
      </c>
      <c r="L8" s="58" t="s">
        <v>35</v>
      </c>
    </row>
    <row r="9" spans="2:12">
      <c r="B9" s="165" t="s">
        <v>226</v>
      </c>
      <c r="C9" s="167">
        <v>7.1499999999999994E-2</v>
      </c>
      <c r="D9" s="167">
        <v>4.87E-2</v>
      </c>
      <c r="E9" s="167">
        <v>0</v>
      </c>
      <c r="F9" s="68" t="s">
        <v>50</v>
      </c>
      <c r="I9" s="54" t="s">
        <v>149</v>
      </c>
      <c r="K9" s="54" t="s">
        <v>53</v>
      </c>
      <c r="L9" s="58" t="s">
        <v>36</v>
      </c>
    </row>
    <row r="10" spans="2:12">
      <c r="B10" s="165" t="s">
        <v>227</v>
      </c>
      <c r="C10" s="167">
        <v>0.11459999999999999</v>
      </c>
      <c r="D10" s="167">
        <v>9.5999999999999992E-3</v>
      </c>
      <c r="E10" s="167">
        <v>0</v>
      </c>
      <c r="F10" s="68" t="s">
        <v>50</v>
      </c>
      <c r="I10" s="54" t="s">
        <v>150</v>
      </c>
      <c r="K10" s="54" t="s">
        <v>53</v>
      </c>
      <c r="L10" s="58" t="s">
        <v>37</v>
      </c>
    </row>
    <row r="11" spans="2:12">
      <c r="B11" s="165" t="s">
        <v>228</v>
      </c>
      <c r="C11" s="167">
        <v>6.2E-2</v>
      </c>
      <c r="D11" s="167">
        <v>0.19500000000000001</v>
      </c>
      <c r="E11" s="167">
        <v>0.4879</v>
      </c>
      <c r="F11" s="68" t="s">
        <v>111</v>
      </c>
    </row>
    <row r="12" spans="2:12">
      <c r="B12" s="165" t="s">
        <v>229</v>
      </c>
      <c r="C12" s="167">
        <v>5.8200000000000002E-2</v>
      </c>
      <c r="D12" s="167">
        <v>4.3299999999999998E-2</v>
      </c>
      <c r="E12" s="167">
        <v>0.01</v>
      </c>
      <c r="F12" s="68" t="s">
        <v>111</v>
      </c>
    </row>
    <row r="13" spans="2:12">
      <c r="B13" s="165" t="s">
        <v>230</v>
      </c>
      <c r="C13" s="167">
        <v>7.0000000000000007E-2</v>
      </c>
      <c r="D13" s="167">
        <v>0.03</v>
      </c>
      <c r="E13" s="167">
        <v>8.8000000000000005E-3</v>
      </c>
      <c r="F13" s="68" t="s">
        <v>111</v>
      </c>
    </row>
    <row r="14" spans="2:12">
      <c r="B14" s="165" t="s">
        <v>231</v>
      </c>
      <c r="C14" s="167">
        <v>7.8799999999999995E-2</v>
      </c>
      <c r="D14" s="167">
        <v>4.1300000000000003E-2</v>
      </c>
      <c r="E14" s="167">
        <v>0</v>
      </c>
      <c r="F14" s="68" t="s">
        <v>50</v>
      </c>
    </row>
    <row r="15" spans="2:12">
      <c r="B15" s="165" t="s">
        <v>232</v>
      </c>
      <c r="C15" s="167">
        <v>8.7499999999999994E-2</v>
      </c>
      <c r="D15" s="167">
        <v>5.11E-2</v>
      </c>
      <c r="E15" s="167">
        <v>0</v>
      </c>
      <c r="F15" s="68" t="s">
        <v>50</v>
      </c>
    </row>
    <row r="16" spans="2:12">
      <c r="B16" s="165" t="s">
        <v>233</v>
      </c>
      <c r="C16" s="167">
        <v>3.9199999999999999E-2</v>
      </c>
      <c r="D16" s="167">
        <v>9.1399999999999995E-2</v>
      </c>
      <c r="E16" s="167">
        <v>7.1999999999999998E-3</v>
      </c>
      <c r="F16" s="68" t="s">
        <v>111</v>
      </c>
    </row>
    <row r="17" spans="2:12">
      <c r="B17" s="165" t="s">
        <v>234</v>
      </c>
      <c r="C17" s="167">
        <v>7.4300000000000005E-2</v>
      </c>
      <c r="D17" s="167">
        <v>0</v>
      </c>
      <c r="E17" s="167">
        <v>0</v>
      </c>
      <c r="F17" s="94" t="s">
        <v>51</v>
      </c>
    </row>
    <row r="18" spans="2:12">
      <c r="B18" s="165" t="s">
        <v>235</v>
      </c>
      <c r="C18" s="167">
        <v>0</v>
      </c>
      <c r="D18" s="167">
        <v>0.10539999999999999</v>
      </c>
      <c r="E18" s="167">
        <v>0</v>
      </c>
      <c r="F18" s="94" t="s">
        <v>51</v>
      </c>
    </row>
    <row r="20" spans="2:12">
      <c r="C20" s="69"/>
      <c r="D20" s="56"/>
    </row>
    <row r="21" spans="2:12">
      <c r="B21" s="87" t="s">
        <v>146</v>
      </c>
    </row>
    <row r="22" spans="2:12">
      <c r="B22" s="95" t="s">
        <v>144</v>
      </c>
      <c r="C22" s="56"/>
      <c r="D22" s="56"/>
      <c r="E22" s="56"/>
      <c r="F22" s="56"/>
    </row>
    <row r="23" spans="2:12" ht="16" thickBot="1">
      <c r="C23" s="184" t="s">
        <v>54</v>
      </c>
      <c r="D23" s="184"/>
      <c r="E23" s="184"/>
      <c r="F23" s="184"/>
    </row>
    <row r="24" spans="2:12" ht="17" customHeight="1" thickTop="1" thickBot="1">
      <c r="C24" s="185"/>
      <c r="D24" s="187" t="s">
        <v>55</v>
      </c>
      <c r="E24" s="188"/>
      <c r="F24" s="189"/>
      <c r="I24" s="55" t="s">
        <v>52</v>
      </c>
      <c r="L24" s="60" t="s">
        <v>121</v>
      </c>
    </row>
    <row r="25" spans="2:12" ht="17" thickBot="1">
      <c r="C25" s="186"/>
      <c r="D25" s="75" t="s">
        <v>114</v>
      </c>
      <c r="E25" s="96" t="s">
        <v>115</v>
      </c>
      <c r="F25" s="76" t="s">
        <v>116</v>
      </c>
      <c r="J25" s="68"/>
    </row>
    <row r="26" spans="2:12" ht="17" thickTop="1">
      <c r="C26" s="78" t="s">
        <v>114</v>
      </c>
      <c r="D26" s="79">
        <v>1</v>
      </c>
      <c r="E26" s="79">
        <v>0.502</v>
      </c>
      <c r="F26" s="80">
        <v>0.46100000000000002</v>
      </c>
      <c r="I26" s="97" t="s">
        <v>57</v>
      </c>
      <c r="J26" s="98">
        <v>0.502</v>
      </c>
      <c r="K26" s="54" t="s">
        <v>53</v>
      </c>
      <c r="L26" s="67" t="s">
        <v>38</v>
      </c>
    </row>
    <row r="27" spans="2:12" ht="16">
      <c r="C27" s="99" t="s">
        <v>115</v>
      </c>
      <c r="D27" s="100">
        <v>0.502</v>
      </c>
      <c r="E27" s="79">
        <v>1</v>
      </c>
      <c r="F27" s="101">
        <v>0.83699999999999997</v>
      </c>
      <c r="I27" s="102" t="s">
        <v>58</v>
      </c>
      <c r="J27" s="103">
        <v>0.46100000000000002</v>
      </c>
      <c r="K27" s="54" t="s">
        <v>53</v>
      </c>
      <c r="L27" s="67" t="s">
        <v>39</v>
      </c>
    </row>
    <row r="28" spans="2:12" ht="17" thickBot="1">
      <c r="C28" s="81" t="s">
        <v>116</v>
      </c>
      <c r="D28" s="82">
        <v>0.46100000000000002</v>
      </c>
      <c r="E28" s="82">
        <v>0.83699999999999997</v>
      </c>
      <c r="F28" s="83">
        <v>1</v>
      </c>
      <c r="I28" s="104" t="s">
        <v>59</v>
      </c>
      <c r="J28" s="105">
        <v>0.83699999999999997</v>
      </c>
      <c r="K28" s="54" t="s">
        <v>53</v>
      </c>
      <c r="L28" s="67" t="s">
        <v>40</v>
      </c>
    </row>
    <row r="29" spans="2:12" ht="16" thickTop="1">
      <c r="C29" s="190" t="s">
        <v>56</v>
      </c>
      <c r="D29" s="190"/>
      <c r="E29" s="190"/>
      <c r="F29" s="190"/>
    </row>
    <row r="38" spans="3:3">
      <c r="C38" s="60"/>
    </row>
  </sheetData>
  <mergeCells count="5">
    <mergeCell ref="C23:F23"/>
    <mergeCell ref="C24:C25"/>
    <mergeCell ref="D24:F24"/>
    <mergeCell ref="C29:F29"/>
    <mergeCell ref="C5:E5"/>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78"/>
  <sheetViews>
    <sheetView workbookViewId="0">
      <selection activeCell="D45" sqref="D45"/>
    </sheetView>
  </sheetViews>
  <sheetFormatPr baseColWidth="10" defaultColWidth="10.6640625" defaultRowHeight="16"/>
  <cols>
    <col min="1" max="1" width="26.33203125" customWidth="1"/>
    <col min="2" max="2" width="32.83203125" customWidth="1"/>
  </cols>
  <sheetData>
    <row r="1" spans="1:8">
      <c r="A1" s="33" t="s">
        <v>140</v>
      </c>
      <c r="G1" s="44"/>
      <c r="H1" s="35"/>
    </row>
    <row r="2" spans="1:8">
      <c r="G2" s="45"/>
      <c r="H2" s="35"/>
    </row>
    <row r="3" spans="1:8">
      <c r="A3" s="34" t="s">
        <v>125</v>
      </c>
      <c r="B3" s="35"/>
      <c r="C3" s="35"/>
      <c r="G3" s="45"/>
      <c r="H3" s="35"/>
    </row>
    <row r="4" spans="1:8">
      <c r="A4" s="5" t="s">
        <v>64</v>
      </c>
      <c r="B4" t="s">
        <v>107</v>
      </c>
      <c r="C4" s="31">
        <v>4.0000000000000001E-3</v>
      </c>
    </row>
    <row r="5" spans="1:8">
      <c r="A5" s="5" t="s">
        <v>67</v>
      </c>
      <c r="B5" t="s">
        <v>108</v>
      </c>
      <c r="C5" s="31">
        <v>0.99399999999999999</v>
      </c>
    </row>
    <row r="6" spans="1:8">
      <c r="A6" s="5" t="s">
        <v>155</v>
      </c>
      <c r="B6" t="s">
        <v>128</v>
      </c>
      <c r="C6" s="7">
        <v>1.232</v>
      </c>
    </row>
    <row r="7" spans="1:8">
      <c r="A7" s="46"/>
      <c r="B7" s="2"/>
      <c r="C7" s="2"/>
      <c r="D7" s="2"/>
    </row>
    <row r="8" spans="1:8">
      <c r="A8" s="46"/>
      <c r="B8" s="2"/>
      <c r="C8" s="2"/>
      <c r="D8" s="2"/>
    </row>
    <row r="9" spans="1:8">
      <c r="A9" s="51" t="s">
        <v>124</v>
      </c>
      <c r="B9" s="2"/>
      <c r="C9" s="2"/>
      <c r="D9" s="2"/>
    </row>
    <row r="10" spans="1:8">
      <c r="A10" s="46"/>
      <c r="B10" s="2"/>
      <c r="C10" s="2"/>
      <c r="D10" s="2"/>
    </row>
    <row r="11" spans="1:8">
      <c r="A11" s="5" t="s">
        <v>126</v>
      </c>
      <c r="B11" t="s">
        <v>122</v>
      </c>
      <c r="C11" s="6">
        <v>2</v>
      </c>
    </row>
    <row r="13" spans="1:8">
      <c r="B13" s="144" t="s">
        <v>176</v>
      </c>
    </row>
    <row r="14" spans="1:8">
      <c r="B14" s="144"/>
    </row>
    <row r="15" spans="1:8">
      <c r="B15" s="170" t="s">
        <v>250</v>
      </c>
    </row>
    <row r="16" spans="1:8">
      <c r="B16" s="170"/>
    </row>
    <row r="17" spans="2:2">
      <c r="B17" s="170"/>
    </row>
    <row r="18" spans="2:2">
      <c r="B18" s="202" t="s">
        <v>316</v>
      </c>
    </row>
    <row r="19" spans="2:2">
      <c r="B19" s="202" t="s">
        <v>317</v>
      </c>
    </row>
    <row r="20" spans="2:2">
      <c r="B20" s="203" t="s">
        <v>318</v>
      </c>
    </row>
    <row r="21" spans="2:2">
      <c r="B21" s="202" t="s">
        <v>319</v>
      </c>
    </row>
    <row r="22" spans="2:2">
      <c r="B22" s="204" t="s">
        <v>320</v>
      </c>
    </row>
    <row r="23" spans="2:2">
      <c r="B23" s="150" t="s">
        <v>321</v>
      </c>
    </row>
    <row r="24" spans="2:2">
      <c r="B24" s="54"/>
    </row>
    <row r="25" spans="2:2">
      <c r="B25" s="49" t="s">
        <v>322</v>
      </c>
    </row>
    <row r="26" spans="2:2">
      <c r="B26" s="49" t="s">
        <v>323</v>
      </c>
    </row>
    <row r="27" spans="2:2">
      <c r="B27" s="49" t="s">
        <v>324</v>
      </c>
    </row>
    <row r="28" spans="2:2">
      <c r="B28" s="49" t="s">
        <v>325</v>
      </c>
    </row>
    <row r="29" spans="2:2">
      <c r="B29" s="49" t="s">
        <v>326</v>
      </c>
    </row>
    <row r="30" spans="2:2">
      <c r="B30" s="49" t="s">
        <v>298</v>
      </c>
    </row>
    <row r="31" spans="2:2">
      <c r="B31" s="49" t="s">
        <v>299</v>
      </c>
    </row>
    <row r="32" spans="2:2">
      <c r="B32" s="49" t="s">
        <v>296</v>
      </c>
    </row>
    <row r="33" spans="2:2">
      <c r="B33" s="49" t="s">
        <v>300</v>
      </c>
    </row>
    <row r="34" spans="2:2">
      <c r="B34" s="49" t="s">
        <v>297</v>
      </c>
    </row>
    <row r="35" spans="2:2">
      <c r="B35" s="49" t="s">
        <v>301</v>
      </c>
    </row>
    <row r="36" spans="2:2">
      <c r="B36" s="49" t="s">
        <v>302</v>
      </c>
    </row>
    <row r="37" spans="2:2">
      <c r="B37" s="49" t="s">
        <v>303</v>
      </c>
    </row>
    <row r="38" spans="2:2">
      <c r="B38" s="49" t="s">
        <v>327</v>
      </c>
    </row>
    <row r="39" spans="2:2">
      <c r="B39" s="49" t="s">
        <v>304</v>
      </c>
    </row>
    <row r="40" spans="2:2">
      <c r="B40" s="49" t="s">
        <v>305</v>
      </c>
    </row>
    <row r="41" spans="2:2">
      <c r="B41" s="49" t="s">
        <v>306</v>
      </c>
    </row>
    <row r="42" spans="2:2">
      <c r="B42" s="196" t="s">
        <v>328</v>
      </c>
    </row>
    <row r="43" spans="2:2">
      <c r="B43" s="196" t="s">
        <v>307</v>
      </c>
    </row>
    <row r="44" spans="2:2">
      <c r="B44" s="49" t="s">
        <v>329</v>
      </c>
    </row>
    <row r="45" spans="2:2">
      <c r="B45" s="49" t="s">
        <v>330</v>
      </c>
    </row>
    <row r="46" spans="2:2">
      <c r="B46" s="205" t="s">
        <v>331</v>
      </c>
    </row>
    <row r="47" spans="2:2">
      <c r="B47" s="49" t="s">
        <v>332</v>
      </c>
    </row>
    <row r="48" spans="2:2">
      <c r="B48" s="49" t="s">
        <v>308</v>
      </c>
    </row>
    <row r="49" spans="2:2">
      <c r="B49" s="49" t="s">
        <v>309</v>
      </c>
    </row>
    <row r="50" spans="2:2">
      <c r="B50" s="49" t="s">
        <v>333</v>
      </c>
    </row>
    <row r="51" spans="2:2">
      <c r="B51" s="49" t="s">
        <v>310</v>
      </c>
    </row>
    <row r="52" spans="2:2">
      <c r="B52" s="49" t="s">
        <v>334</v>
      </c>
    </row>
    <row r="53" spans="2:2">
      <c r="B53" s="49" t="s">
        <v>335</v>
      </c>
    </row>
    <row r="54" spans="2:2">
      <c r="B54" s="49" t="s">
        <v>311</v>
      </c>
    </row>
    <row r="55" spans="2:2">
      <c r="B55" s="49" t="s">
        <v>312</v>
      </c>
    </row>
    <row r="56" spans="2:2">
      <c r="B56" s="49" t="s">
        <v>313</v>
      </c>
    </row>
    <row r="57" spans="2:2">
      <c r="B57" s="49" t="s">
        <v>314</v>
      </c>
    </row>
    <row r="58" spans="2:2">
      <c r="B58" s="49" t="s">
        <v>336</v>
      </c>
    </row>
    <row r="59" spans="2:2">
      <c r="B59" s="49" t="s">
        <v>315</v>
      </c>
    </row>
    <row r="60" spans="2:2">
      <c r="B60" s="49"/>
    </row>
    <row r="61" spans="2:2">
      <c r="B61" s="170"/>
    </row>
    <row r="62" spans="2:2">
      <c r="B62" s="144" t="s">
        <v>180</v>
      </c>
    </row>
    <row r="63" spans="2:2">
      <c r="B63" s="168"/>
    </row>
    <row r="64" spans="2:2">
      <c r="B64" s="169" t="s">
        <v>236</v>
      </c>
    </row>
    <row r="65" spans="2:2">
      <c r="B65" s="154" t="s">
        <v>237</v>
      </c>
    </row>
    <row r="66" spans="2:2">
      <c r="B66" s="154" t="s">
        <v>238</v>
      </c>
    </row>
    <row r="67" spans="2:2">
      <c r="B67" s="154" t="s">
        <v>239</v>
      </c>
    </row>
    <row r="68" spans="2:2">
      <c r="B68" s="154" t="s">
        <v>240</v>
      </c>
    </row>
    <row r="69" spans="2:2">
      <c r="B69" s="154" t="s">
        <v>241</v>
      </c>
    </row>
    <row r="70" spans="2:2">
      <c r="B70" s="154" t="s">
        <v>242</v>
      </c>
    </row>
    <row r="71" spans="2:2">
      <c r="B71" s="154" t="s">
        <v>243</v>
      </c>
    </row>
    <row r="72" spans="2:2">
      <c r="B72" s="154" t="s">
        <v>244</v>
      </c>
    </row>
    <row r="73" spans="2:2">
      <c r="B73" s="154" t="s">
        <v>245</v>
      </c>
    </row>
    <row r="74" spans="2:2">
      <c r="B74" s="154" t="s">
        <v>246</v>
      </c>
    </row>
    <row r="75" spans="2:2">
      <c r="B75" s="154" t="s">
        <v>247</v>
      </c>
    </row>
    <row r="76" spans="2:2">
      <c r="B76" s="154" t="s">
        <v>248</v>
      </c>
    </row>
    <row r="77" spans="2:2">
      <c r="B77" s="154" t="s">
        <v>249</v>
      </c>
    </row>
    <row r="78" spans="2:2">
      <c r="B78" s="4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55"/>
  <sheetViews>
    <sheetView topLeftCell="A28" workbookViewId="0">
      <selection activeCell="O51" sqref="O51"/>
    </sheetView>
  </sheetViews>
  <sheetFormatPr baseColWidth="10" defaultColWidth="10.83203125" defaultRowHeight="15"/>
  <cols>
    <col min="1" max="21" width="10.83203125" style="54"/>
    <col min="22" max="22" width="11.33203125" style="54" customWidth="1"/>
    <col min="23" max="16384" width="10.83203125" style="54"/>
  </cols>
  <sheetData>
    <row r="1" spans="1:27">
      <c r="B1" s="55" t="s">
        <v>132</v>
      </c>
      <c r="Q1" s="56"/>
      <c r="U1" s="57" t="s">
        <v>135</v>
      </c>
      <c r="V1" s="58"/>
      <c r="W1" s="58"/>
      <c r="X1" s="58"/>
      <c r="Y1" s="58"/>
      <c r="Z1" s="58"/>
      <c r="AA1" s="58"/>
    </row>
    <row r="3" spans="1:27">
      <c r="D3" s="195" t="s">
        <v>66</v>
      </c>
      <c r="E3" s="195"/>
      <c r="F3" s="194" t="s">
        <v>90</v>
      </c>
      <c r="G3" s="194"/>
      <c r="H3" s="195" t="s">
        <v>66</v>
      </c>
      <c r="I3" s="195"/>
      <c r="J3" s="194" t="s">
        <v>90</v>
      </c>
      <c r="K3" s="194"/>
      <c r="L3" s="195" t="s">
        <v>66</v>
      </c>
      <c r="M3" s="195"/>
      <c r="N3" s="194" t="s">
        <v>90</v>
      </c>
      <c r="O3" s="194"/>
      <c r="P3" s="195" t="s">
        <v>66</v>
      </c>
      <c r="Q3" s="195"/>
      <c r="R3" s="194" t="s">
        <v>90</v>
      </c>
      <c r="S3" s="194"/>
      <c r="U3" s="54" t="s">
        <v>101</v>
      </c>
    </row>
    <row r="4" spans="1:27">
      <c r="B4" s="55" t="s">
        <v>68</v>
      </c>
      <c r="D4" s="59" t="s">
        <v>115</v>
      </c>
      <c r="E4" s="59" t="s">
        <v>114</v>
      </c>
      <c r="F4" s="59" t="s">
        <v>115</v>
      </c>
      <c r="G4" s="59" t="s">
        <v>114</v>
      </c>
      <c r="H4" s="59" t="s">
        <v>115</v>
      </c>
      <c r="I4" s="59" t="s">
        <v>114</v>
      </c>
      <c r="J4" s="59" t="s">
        <v>115</v>
      </c>
      <c r="K4" s="59" t="s">
        <v>114</v>
      </c>
      <c r="L4" s="59" t="s">
        <v>115</v>
      </c>
      <c r="M4" s="59" t="s">
        <v>114</v>
      </c>
      <c r="N4" s="59" t="s">
        <v>115</v>
      </c>
      <c r="O4" s="59" t="s">
        <v>114</v>
      </c>
      <c r="P4" s="59" t="s">
        <v>115</v>
      </c>
      <c r="Q4" s="59" t="s">
        <v>114</v>
      </c>
      <c r="R4" s="59" t="s">
        <v>115</v>
      </c>
      <c r="S4" s="59" t="s">
        <v>114</v>
      </c>
    </row>
    <row r="5" spans="1:27">
      <c r="D5" s="192" t="s">
        <v>69</v>
      </c>
      <c r="E5" s="192"/>
      <c r="F5" s="192"/>
      <c r="G5" s="192"/>
      <c r="H5" s="192" t="s">
        <v>70</v>
      </c>
      <c r="I5" s="192"/>
      <c r="J5" s="192"/>
      <c r="K5" s="192"/>
      <c r="L5" s="192" t="s">
        <v>71</v>
      </c>
      <c r="M5" s="192"/>
      <c r="N5" s="192"/>
      <c r="O5" s="192"/>
      <c r="P5" s="192" t="s">
        <v>89</v>
      </c>
      <c r="Q5" s="192"/>
      <c r="R5" s="192"/>
      <c r="S5" s="192"/>
      <c r="U5" s="60" t="s">
        <v>68</v>
      </c>
      <c r="V5" s="60" t="s">
        <v>94</v>
      </c>
      <c r="W5" s="60" t="s">
        <v>95</v>
      </c>
      <c r="X5" s="60" t="s">
        <v>96</v>
      </c>
      <c r="Y5" s="60" t="s">
        <v>97</v>
      </c>
      <c r="Z5" s="60" t="s">
        <v>152</v>
      </c>
      <c r="AA5" s="60" t="s">
        <v>87</v>
      </c>
    </row>
    <row r="6" spans="1:27">
      <c r="B6" s="54" t="s">
        <v>88</v>
      </c>
      <c r="D6" s="193">
        <v>1999</v>
      </c>
      <c r="E6" s="193"/>
      <c r="F6" s="193"/>
      <c r="G6" s="193"/>
      <c r="H6" s="193">
        <v>2005</v>
      </c>
      <c r="I6" s="193"/>
      <c r="J6" s="193"/>
      <c r="K6" s="193"/>
      <c r="L6" s="193">
        <v>2010</v>
      </c>
      <c r="M6" s="193"/>
      <c r="N6" s="193"/>
      <c r="O6" s="193"/>
      <c r="P6" s="193">
        <v>2015</v>
      </c>
      <c r="Q6" s="193"/>
      <c r="R6" s="193"/>
      <c r="S6" s="193"/>
      <c r="U6" s="54" t="s">
        <v>115</v>
      </c>
      <c r="V6" s="54" t="s">
        <v>69</v>
      </c>
      <c r="W6" s="54">
        <v>0.58399999999999996</v>
      </c>
      <c r="X6" s="54">
        <v>0.495</v>
      </c>
      <c r="Y6" s="54">
        <v>0.5</v>
      </c>
      <c r="Z6" s="54">
        <v>1.7999999999999999E-2</v>
      </c>
      <c r="AA6" s="61">
        <v>0.03</v>
      </c>
    </row>
    <row r="7" spans="1:27">
      <c r="E7" s="62"/>
      <c r="F7" s="63"/>
      <c r="G7" s="64"/>
      <c r="H7" s="65"/>
      <c r="I7" s="65"/>
      <c r="J7" s="65"/>
      <c r="K7" s="65"/>
      <c r="L7" s="65"/>
      <c r="P7" s="65"/>
      <c r="U7" s="54" t="s">
        <v>114</v>
      </c>
      <c r="V7" s="54" t="s">
        <v>69</v>
      </c>
      <c r="W7" s="54">
        <v>1</v>
      </c>
      <c r="X7" s="54">
        <v>0.97199999999999998</v>
      </c>
      <c r="Y7" s="54">
        <v>1</v>
      </c>
      <c r="Z7" s="54">
        <v>1</v>
      </c>
      <c r="AA7" s="61">
        <v>0.97199999999999998</v>
      </c>
    </row>
    <row r="8" spans="1:27">
      <c r="B8" s="66" t="s">
        <v>72</v>
      </c>
      <c r="F8" s="66">
        <f>ROUND(AVERAGE(F9,F10),3)</f>
        <v>0.58399999999999996</v>
      </c>
      <c r="G8" s="66">
        <f>ROUND(AVERAGE(G9,G10),3)</f>
        <v>1</v>
      </c>
      <c r="J8" s="66">
        <f>AVERAGE(J9,J10)</f>
        <v>0.58350000000000002</v>
      </c>
      <c r="K8" s="66">
        <f>ROUND(AVERAGE(K9,K10),3)</f>
        <v>1</v>
      </c>
      <c r="N8" s="66">
        <f>ROUND(AVERAGE(N9,N10),3)</f>
        <v>0.58399999999999996</v>
      </c>
      <c r="O8" s="66">
        <f>ROUND(AVERAGE(O9,O10),3)</f>
        <v>1</v>
      </c>
      <c r="P8" s="60"/>
      <c r="Q8" s="60"/>
      <c r="R8" s="66">
        <f>ROUND(AVERAGE(R9,R10),3)</f>
        <v>0.58399999999999996</v>
      </c>
      <c r="S8" s="66">
        <f>ROUND(AVERAGE(S9,S10),3)</f>
        <v>1</v>
      </c>
      <c r="U8" s="54" t="s">
        <v>115</v>
      </c>
      <c r="V8" s="54" t="s">
        <v>70</v>
      </c>
      <c r="W8" s="54">
        <v>0.58350000000000002</v>
      </c>
      <c r="X8" s="54">
        <v>0.69299999999999995</v>
      </c>
      <c r="Y8" s="54">
        <v>0.5</v>
      </c>
      <c r="Z8" s="54">
        <v>0.02</v>
      </c>
      <c r="AA8" s="61">
        <v>4.0000000000000001E-3</v>
      </c>
    </row>
    <row r="9" spans="1:27">
      <c r="B9" s="54" t="s">
        <v>73</v>
      </c>
      <c r="D9" s="54">
        <v>1</v>
      </c>
      <c r="E9" s="54">
        <v>2</v>
      </c>
      <c r="F9" s="67">
        <f>IF(D9&gt;E9,1,ROUND(D9/E9,3))</f>
        <v>0.5</v>
      </c>
      <c r="G9" s="67">
        <f>IF(E9&gt;D9,1,ROUND(E9/D9,3))</f>
        <v>1</v>
      </c>
      <c r="H9" s="54">
        <v>1</v>
      </c>
      <c r="I9" s="54">
        <v>2</v>
      </c>
      <c r="J9" s="67">
        <f>IF(H9&gt;I9,1,ROUND(H9/I9,3))</f>
        <v>0.5</v>
      </c>
      <c r="K9" s="67">
        <f>IF(I9&gt;H9,1,ROUND(I9/H9,3))</f>
        <v>1</v>
      </c>
      <c r="L9" s="54">
        <v>1</v>
      </c>
      <c r="M9" s="54">
        <v>2</v>
      </c>
      <c r="N9" s="67">
        <f>IF(L9&gt;M9,1,ROUND(L9/M9,3))</f>
        <v>0.5</v>
      </c>
      <c r="O9" s="67">
        <f>IF(M9&gt;L9,1,ROUND(M9/L9,3))</f>
        <v>1</v>
      </c>
      <c r="P9" s="54">
        <v>1</v>
      </c>
      <c r="Q9" s="54">
        <v>2</v>
      </c>
      <c r="R9" s="67">
        <f>IF(P9&gt;Q9,1,ROUND(P9/Q9,3))</f>
        <v>0.5</v>
      </c>
      <c r="S9" s="67">
        <f>IF(Q9&gt;P9,1,ROUND(Q9/P9,3))</f>
        <v>1</v>
      </c>
      <c r="U9" s="54" t="s">
        <v>114</v>
      </c>
      <c r="V9" s="54" t="s">
        <v>70</v>
      </c>
      <c r="W9" s="54">
        <v>1</v>
      </c>
      <c r="X9" s="54">
        <v>1.232</v>
      </c>
      <c r="Y9" s="54">
        <v>1</v>
      </c>
      <c r="Z9" s="54">
        <v>1</v>
      </c>
      <c r="AA9" s="61">
        <v>1.232</v>
      </c>
    </row>
    <row r="10" spans="1:27">
      <c r="B10" s="54" t="s">
        <v>74</v>
      </c>
      <c r="D10" s="54">
        <v>2</v>
      </c>
      <c r="E10" s="54">
        <v>3</v>
      </c>
      <c r="F10" s="67">
        <f>IF(D10&gt;E10,1,ROUND(D10/E10,3))</f>
        <v>0.66700000000000004</v>
      </c>
      <c r="G10" s="67">
        <f>IF(E10&gt;D10,1,ROUND(E10/D10,3))</f>
        <v>1</v>
      </c>
      <c r="H10" s="54">
        <v>2</v>
      </c>
      <c r="I10" s="54">
        <v>3</v>
      </c>
      <c r="J10" s="67">
        <f>IF(H10&gt;I10,1,ROUND(H10/I10,3))</f>
        <v>0.66700000000000004</v>
      </c>
      <c r="K10" s="67">
        <f>IF(I10&gt;H10,1,ROUND(I10/H10,3))</f>
        <v>1</v>
      </c>
      <c r="L10" s="54">
        <v>2</v>
      </c>
      <c r="M10" s="54">
        <v>3</v>
      </c>
      <c r="N10" s="67">
        <f>IF(L10&gt;M10,1,ROUND(L10/M10,3))</f>
        <v>0.66700000000000004</v>
      </c>
      <c r="O10" s="67">
        <f>IF(M10&gt;L10,1,ROUND(M10/L10,3))</f>
        <v>1</v>
      </c>
      <c r="P10" s="54">
        <v>2</v>
      </c>
      <c r="Q10" s="54">
        <v>3</v>
      </c>
      <c r="R10" s="67">
        <f>IF(P10&gt;Q10,1,ROUND(P10/Q10,3))</f>
        <v>0.66700000000000004</v>
      </c>
      <c r="S10" s="67">
        <f>IF(Q10&gt;P10,1,ROUND(Q10/P10,3))</f>
        <v>1</v>
      </c>
      <c r="U10" s="54" t="s">
        <v>115</v>
      </c>
      <c r="V10" s="54" t="s">
        <v>92</v>
      </c>
      <c r="W10" s="54">
        <v>0.58399999999999996</v>
      </c>
      <c r="X10" s="54">
        <v>0.39700000000000002</v>
      </c>
      <c r="Y10" s="54">
        <v>0.66700000000000004</v>
      </c>
      <c r="Z10" s="54">
        <v>2.3E-2</v>
      </c>
      <c r="AA10" s="61">
        <v>4.0000000000000001E-3</v>
      </c>
    </row>
    <row r="11" spans="1:27">
      <c r="F11" s="56"/>
      <c r="G11" s="56"/>
      <c r="U11" s="54" t="s">
        <v>114</v>
      </c>
      <c r="V11" s="54" t="s">
        <v>92</v>
      </c>
      <c r="W11" s="54">
        <v>1</v>
      </c>
      <c r="X11" s="54">
        <v>0.95799999999999996</v>
      </c>
      <c r="Y11" s="54">
        <v>1</v>
      </c>
      <c r="Z11" s="54">
        <v>1</v>
      </c>
      <c r="AA11" s="61">
        <v>0.95799999999999996</v>
      </c>
    </row>
    <row r="12" spans="1:27">
      <c r="B12" s="66" t="s">
        <v>75</v>
      </c>
      <c r="F12" s="66">
        <f>ROUND(AVERAGE(F13:F20),3)</f>
        <v>0.495</v>
      </c>
      <c r="G12" s="66">
        <f>ROUND(AVERAGE(G13:G20),3)</f>
        <v>0.97199999999999998</v>
      </c>
      <c r="J12" s="66">
        <f>ROUND(AVERAGE(J13:J20),3)</f>
        <v>0.69299999999999995</v>
      </c>
      <c r="K12" s="66">
        <f>ROUND(AVERAGE(K13:K20),3)</f>
        <v>1.232</v>
      </c>
      <c r="N12" s="66">
        <f>ROUND(AVERAGE(N13:N20),3)</f>
        <v>0.39700000000000002</v>
      </c>
      <c r="O12" s="66">
        <f>ROUND(AVERAGE(O13:O20),3)</f>
        <v>0.95799999999999996</v>
      </c>
      <c r="Q12" s="60"/>
      <c r="R12" s="66">
        <f>ROUND(AVERAGE(R13:R20),3)</f>
        <v>0.54900000000000004</v>
      </c>
      <c r="S12" s="66">
        <f>ROUND(AVERAGE(S13:S20),3)</f>
        <v>0.81200000000000006</v>
      </c>
      <c r="U12" s="54" t="s">
        <v>115</v>
      </c>
      <c r="V12" s="54" t="s">
        <v>89</v>
      </c>
      <c r="W12" s="54">
        <v>0.58399999999999996</v>
      </c>
      <c r="X12" s="54">
        <v>0.54900000000000004</v>
      </c>
      <c r="Y12" s="54">
        <v>0.66700000000000004</v>
      </c>
      <c r="Z12" s="54">
        <v>1.7000000000000001E-2</v>
      </c>
      <c r="AA12" s="61">
        <v>4.0000000000000001E-3</v>
      </c>
    </row>
    <row r="13" spans="1:27">
      <c r="B13" s="54" t="s">
        <v>76</v>
      </c>
      <c r="D13" s="69">
        <v>10998881</v>
      </c>
      <c r="E13" s="54">
        <v>172759243</v>
      </c>
      <c r="F13" s="67">
        <f>IF(D13&gt;E13,1,ROUND(D13/E13,3))</f>
        <v>6.4000000000000001E-2</v>
      </c>
      <c r="G13" s="67">
        <f>IF(E13&gt;D13,1,ROUND(E13/D13,3))</f>
        <v>1</v>
      </c>
      <c r="H13" s="69">
        <v>96435086</v>
      </c>
      <c r="I13" s="54">
        <v>186917361</v>
      </c>
      <c r="J13" s="67">
        <f>IF(H13&gt;I13,1,ROUND(H13/I13,3))</f>
        <v>0.51600000000000001</v>
      </c>
      <c r="K13" s="67">
        <f>IF(I13&gt;H13,1,ROUND(I13/H13,3))</f>
        <v>1</v>
      </c>
      <c r="L13" s="69">
        <v>100144675</v>
      </c>
      <c r="M13" s="54">
        <v>196796269</v>
      </c>
      <c r="N13" s="67">
        <f>IF(L13&gt;M13,1,ROUND(L13/M13,3))</f>
        <v>0.50900000000000001</v>
      </c>
      <c r="O13" s="67">
        <f>IF(M13&gt;L13,1,ROUND(M13/L13,3))</f>
        <v>1</v>
      </c>
      <c r="P13" s="49">
        <v>106474441</v>
      </c>
      <c r="Q13" s="54">
        <v>205962108</v>
      </c>
      <c r="R13" s="67">
        <f>IF(P13&gt;Q13,1,ROUND(P13/Q13,3))</f>
        <v>0.51700000000000002</v>
      </c>
      <c r="S13" s="67">
        <f>IF(Q13&gt;P13,1,ROUND(Q13/P13,3))</f>
        <v>1</v>
      </c>
      <c r="U13" s="54" t="s">
        <v>114</v>
      </c>
      <c r="V13" s="54" t="s">
        <v>89</v>
      </c>
      <c r="W13" s="54">
        <v>1</v>
      </c>
      <c r="X13" s="54">
        <v>0.81200000000000006</v>
      </c>
      <c r="Y13" s="54">
        <v>1</v>
      </c>
      <c r="Z13" s="54">
        <v>1</v>
      </c>
      <c r="AA13" s="61">
        <v>0.81200000000000006</v>
      </c>
    </row>
    <row r="14" spans="1:27">
      <c r="B14" s="54" t="s">
        <v>77</v>
      </c>
      <c r="D14" s="56">
        <v>4716000</v>
      </c>
      <c r="E14" s="54">
        <v>8515767</v>
      </c>
      <c r="F14" s="67">
        <f>IF(D14&gt;E14,1,ROUND(D14/E14,3))</f>
        <v>0.55400000000000005</v>
      </c>
      <c r="G14" s="67">
        <f>IF(E14&gt;D14,1,ROUND(E14/D14,3))</f>
        <v>1</v>
      </c>
      <c r="H14" s="56">
        <v>4716000</v>
      </c>
      <c r="I14" s="54">
        <v>8515767</v>
      </c>
      <c r="J14" s="67">
        <f>IF(H14&gt;I14,1,ROUND(H14/I14,3))</f>
        <v>0.55400000000000005</v>
      </c>
      <c r="K14" s="67">
        <f>IF(I14&gt;H14,1,ROUND(I14/H14,3))</f>
        <v>1</v>
      </c>
      <c r="L14" s="56">
        <v>3809100</v>
      </c>
      <c r="M14" s="54">
        <v>8515767</v>
      </c>
      <c r="N14" s="67">
        <f>IF(L14&gt;M14,1,ROUND(L14/M14,3))</f>
        <v>0.44700000000000001</v>
      </c>
      <c r="O14" s="67">
        <f>IF(M14&gt;L14,1,ROUND(M14/L14,3))</f>
        <v>1</v>
      </c>
      <c r="P14" s="56">
        <v>3809100</v>
      </c>
      <c r="Q14" s="54">
        <v>8515767</v>
      </c>
      <c r="R14" s="67">
        <f>IF(P14&gt;Q14,1,ROUND(P14/Q14,3))</f>
        <v>0.44700000000000001</v>
      </c>
      <c r="S14" s="67">
        <f>IF(Q14&gt;P14,1,ROUND(Q14/P14,3))</f>
        <v>1</v>
      </c>
    </row>
    <row r="15" spans="1:27">
      <c r="A15" s="56"/>
      <c r="B15" s="54" t="s">
        <v>78</v>
      </c>
      <c r="D15" s="54">
        <v>262279</v>
      </c>
      <c r="E15" s="54">
        <v>599388</v>
      </c>
      <c r="F15" s="67">
        <f>IF(D15&gt;E15,1,ROUND(D15/E15,3))</f>
        <v>0.438</v>
      </c>
      <c r="G15" s="67">
        <f>IF(E15&gt;D15,1,ROUND(E15/D15,3))</f>
        <v>1</v>
      </c>
      <c r="H15" s="54">
        <v>419192</v>
      </c>
      <c r="I15" s="54">
        <v>891629</v>
      </c>
      <c r="J15" s="67">
        <f>IF(H15&gt;I15,1,ROUND(H15/I15,3))</f>
        <v>0.47</v>
      </c>
      <c r="K15" s="67">
        <f>IF(I15&gt;H15,1,ROUND(I15/H15,3))</f>
        <v>1</v>
      </c>
      <c r="L15" s="56">
        <v>523750</v>
      </c>
      <c r="M15" s="54">
        <v>2208871</v>
      </c>
      <c r="N15" s="67">
        <f>IF(L15&gt;M15,1,ROUND(L15/M15,3))</f>
        <v>0.23699999999999999</v>
      </c>
      <c r="O15" s="67">
        <f>IF(M15&gt;L15,1,ROUND(M15/L15,3))</f>
        <v>1</v>
      </c>
      <c r="P15" s="54">
        <v>613021</v>
      </c>
      <c r="Q15" s="54">
        <v>1803652</v>
      </c>
      <c r="R15" s="67">
        <f>IF(P15&gt;Q15,1,ROUND(P15/Q15,3))</f>
        <v>0.34</v>
      </c>
      <c r="S15" s="67">
        <f>IF(Q15&gt;P15,1,ROUND(Q15/P15,3))</f>
        <v>1</v>
      </c>
    </row>
    <row r="16" spans="1:27">
      <c r="B16" s="54" t="s">
        <v>79</v>
      </c>
      <c r="D16" s="54">
        <v>0.8</v>
      </c>
      <c r="E16" s="54">
        <v>1.84</v>
      </c>
      <c r="F16" s="67">
        <f>IF(D16&gt;E16,1,ROUND(D16/E16,3))</f>
        <v>0.435</v>
      </c>
      <c r="G16" s="67">
        <f>IF(E16&gt;D16,1,ROUND(E16/D16,3))</f>
        <v>1</v>
      </c>
      <c r="H16" s="54">
        <v>0.88</v>
      </c>
      <c r="I16" s="54">
        <v>1.87</v>
      </c>
      <c r="J16" s="67">
        <f>IF(H16&gt;I16,1,ROUND(H16/I16,3))</f>
        <v>0.47099999999999997</v>
      </c>
      <c r="K16" s="67">
        <f>IF(I16&gt;H16,1,ROUND(I16/H16,3))</f>
        <v>1</v>
      </c>
      <c r="L16" s="54">
        <v>0.79</v>
      </c>
      <c r="M16" s="54">
        <v>3.35</v>
      </c>
      <c r="N16" s="67">
        <f>IF(L16&gt;M16,1,ROUND(L16/M16,3))</f>
        <v>0.23599999999999999</v>
      </c>
      <c r="O16" s="67">
        <f>IF(M16&gt;L16,1,ROUND(M16/L16,3))</f>
        <v>1</v>
      </c>
      <c r="P16" s="54">
        <v>0.82</v>
      </c>
      <c r="Q16" s="54">
        <v>2.41</v>
      </c>
      <c r="R16" s="67">
        <f>IF(P16&gt;Q16,1,ROUND(P16/Q16,3))</f>
        <v>0.34</v>
      </c>
      <c r="S16" s="67">
        <f>IF(Q16&gt;P16,1,ROUND(Q16/P16,3))</f>
        <v>1</v>
      </c>
      <c r="U16" s="54" t="s">
        <v>102</v>
      </c>
    </row>
    <row r="17" spans="1:23">
      <c r="A17" s="56"/>
      <c r="B17" s="54" t="s">
        <v>80</v>
      </c>
      <c r="D17" s="56">
        <v>-2.6</v>
      </c>
      <c r="E17" s="54">
        <v>0.46899999999999997</v>
      </c>
      <c r="F17" s="67">
        <f>IF(D17&gt;E17,1,ROUND((E17+D17)/(E17-D17),3))</f>
        <v>-0.69399999999999995</v>
      </c>
      <c r="G17" s="67">
        <f>IF(E17&gt;D17,1,ROUND((D17+E17)/(D17-E17),3))</f>
        <v>1</v>
      </c>
      <c r="H17" s="56">
        <v>6.2</v>
      </c>
      <c r="I17" s="54">
        <v>3.202</v>
      </c>
      <c r="J17" s="67">
        <f>IF(H17&gt;I17,1,ROUND((I17-H17)/(I17+H17),3))</f>
        <v>1</v>
      </c>
      <c r="K17" s="67">
        <f>IF(I17&gt;H17,1,ROUND((H17+I17)/(H17-I17),3))</f>
        <v>3.1360000000000001</v>
      </c>
      <c r="L17" s="56">
        <v>4.9749999999999996</v>
      </c>
      <c r="M17" s="54">
        <v>7.5279999999999996</v>
      </c>
      <c r="N17" s="67">
        <f>IF(L17&gt;M17,1,ROUND((M17-L17)/(M17+L17),3))</f>
        <v>0.20399999999999999</v>
      </c>
      <c r="O17" s="67">
        <f>IF(M17&gt;L17,1,ROUND((L17-M17)/(L17+M17),3))</f>
        <v>1</v>
      </c>
      <c r="P17" s="56">
        <v>2.85</v>
      </c>
      <c r="Q17" s="49">
        <v>-3.7690000000000001</v>
      </c>
      <c r="R17" s="67">
        <f>IF(P17&gt;Q17,1,ROUND((Q17+P17)/(Q17-P17),3))</f>
        <v>1</v>
      </c>
      <c r="S17" s="67">
        <f>IF(Q17&gt;P17,1,ROUND((P17+Q17)/(P17-Q17),3))</f>
        <v>-0.13900000000000001</v>
      </c>
    </row>
    <row r="18" spans="1:23">
      <c r="B18" s="54" t="s">
        <v>81</v>
      </c>
      <c r="D18" s="56">
        <v>725</v>
      </c>
      <c r="E18" s="56">
        <v>3395</v>
      </c>
      <c r="F18" s="67">
        <f>IF(D18&gt;E18,1,ROUND((E18+D18)/(E18-D18),3))</f>
        <v>1.5429999999999999</v>
      </c>
      <c r="G18" s="67">
        <f>IF(E18&gt;D18,1,ROUND((D18+E18)/(D18-E18),3))</f>
        <v>1</v>
      </c>
      <c r="H18" s="56">
        <v>657</v>
      </c>
      <c r="I18" s="56">
        <v>8031</v>
      </c>
      <c r="J18" s="67">
        <f>IF(H18&gt;I18,1,ROUND((I18-H18)/(I18+H18),3))</f>
        <v>0.84899999999999998</v>
      </c>
      <c r="K18" s="67">
        <f>IF(I18&gt;H18,1,ROUND((H18+I18)/(H18-I18),3))</f>
        <v>1</v>
      </c>
      <c r="L18" s="54">
        <v>860</v>
      </c>
      <c r="M18" s="54">
        <v>8213</v>
      </c>
      <c r="N18" s="67">
        <f>IF(L18&gt;M18,1,ROUND(L18/M18,3))</f>
        <v>0.105</v>
      </c>
      <c r="O18" s="67">
        <f>IF(M18&gt;L18,1,ROUND(M18/L18,3))</f>
        <v>1</v>
      </c>
      <c r="P18" s="54">
        <v>1110</v>
      </c>
      <c r="Q18" s="54">
        <v>8848</v>
      </c>
      <c r="R18" s="67">
        <f>IF(P18&gt;Q18,1,ROUND(P18/Q18,3))</f>
        <v>0.125</v>
      </c>
      <c r="S18" s="67">
        <f>IF(Q18&gt;P18,1,ROUND(Q18/P18,3))</f>
        <v>1</v>
      </c>
      <c r="V18" s="60" t="s">
        <v>100</v>
      </c>
    </row>
    <row r="19" spans="1:23">
      <c r="B19" s="54" t="s">
        <v>82</v>
      </c>
      <c r="D19" s="56">
        <v>6120</v>
      </c>
      <c r="E19" s="54">
        <v>9867</v>
      </c>
      <c r="F19" s="67">
        <f>IF(D19&gt;E19,1,ROUND(D19/E19,3))</f>
        <v>0.62</v>
      </c>
      <c r="G19" s="67">
        <f>IF(E19&gt;D19,1,ROUND(E19/D19,4))</f>
        <v>1</v>
      </c>
      <c r="H19" s="56">
        <v>9240</v>
      </c>
      <c r="I19" s="54">
        <v>13589</v>
      </c>
      <c r="J19" s="67">
        <f>IF(H19&gt;I19,1,ROUND(H19/I19,3))</f>
        <v>0.68</v>
      </c>
      <c r="K19" s="67">
        <f>IF(I19&gt;H19,1,ROUND(I19/H19,3))</f>
        <v>1</v>
      </c>
      <c r="L19" s="54">
        <v>14779</v>
      </c>
      <c r="M19" s="54">
        <v>34003</v>
      </c>
      <c r="N19" s="67">
        <f>IF(L19&gt;M19,1,ROUND(L19/M19,3))</f>
        <v>0.435</v>
      </c>
      <c r="O19" s="67">
        <f>IF(M19&gt;L19,1,ROUND(M19/L19,3))</f>
        <v>1</v>
      </c>
      <c r="P19" s="49">
        <v>15343</v>
      </c>
      <c r="Q19" s="54">
        <v>24618</v>
      </c>
      <c r="R19" s="67">
        <f>IF(P19&gt;Q19,1,ROUND(P19/Q19,3))</f>
        <v>0.623</v>
      </c>
      <c r="S19" s="67">
        <f>IF(Q19&gt;P19,1,ROUND(Q19/P19,3))</f>
        <v>1</v>
      </c>
      <c r="U19" s="60" t="s">
        <v>99</v>
      </c>
      <c r="V19" s="62" t="s">
        <v>115</v>
      </c>
      <c r="W19" s="62" t="s">
        <v>114</v>
      </c>
    </row>
    <row r="20" spans="1:23">
      <c r="A20" s="56"/>
      <c r="B20" s="54" t="s">
        <v>83</v>
      </c>
      <c r="D20" s="54">
        <v>2.2000000000000002</v>
      </c>
      <c r="E20" s="54">
        <v>1.7</v>
      </c>
      <c r="F20" s="67">
        <f>IF(D20&gt;E20,1,ROUND(D20/E20,3))</f>
        <v>1</v>
      </c>
      <c r="G20" s="67">
        <f>IF(E20&gt;D20,1,ROUND(E20/D20,3))</f>
        <v>0.77300000000000002</v>
      </c>
      <c r="H20" s="54">
        <v>2.08</v>
      </c>
      <c r="I20" s="54">
        <v>1.5</v>
      </c>
      <c r="J20" s="67">
        <f>IF(H20&gt;I20,1,ROUND(H20/I20,3))</f>
        <v>1</v>
      </c>
      <c r="K20" s="67">
        <f>IF(I20&gt;H20,1,ROUND(I20/H20,3))</f>
        <v>0.72099999999999997</v>
      </c>
      <c r="L20" s="54">
        <v>2.4</v>
      </c>
      <c r="M20" s="54">
        <v>1.6</v>
      </c>
      <c r="N20" s="67">
        <f>IF(L20&gt;M20,1,ROUND(L20/M20,3))</f>
        <v>1</v>
      </c>
      <c r="O20" s="67">
        <f>IF(M20&gt;L20,1,ROUND(M20/L20,3))</f>
        <v>0.66700000000000004</v>
      </c>
      <c r="P20" s="49">
        <v>2.2200000000000002</v>
      </c>
      <c r="Q20" s="54">
        <v>1.4</v>
      </c>
      <c r="R20" s="67">
        <f>IF(P20&gt;Q20,1,ROUND(P20/Q20,3))</f>
        <v>1</v>
      </c>
      <c r="S20" s="67">
        <f>IF(Q20&gt;P20,1,ROUND(Q20/P20,3))</f>
        <v>0.63100000000000001</v>
      </c>
      <c r="U20" s="54" t="s">
        <v>95</v>
      </c>
      <c r="V20" s="54">
        <f>ROUND(AVERAGE(F8,J8,N8,R8),3)</f>
        <v>0.58399999999999996</v>
      </c>
      <c r="W20" s="54">
        <f>ROUND(AVERAGE(G8,K8,O8,S8),3)</f>
        <v>1</v>
      </c>
    </row>
    <row r="21" spans="1:23">
      <c r="U21" s="54" t="s">
        <v>96</v>
      </c>
      <c r="V21" s="54">
        <f>ROUND(AVERAGE(F12,J12,N12,R12),3)</f>
        <v>0.53400000000000003</v>
      </c>
      <c r="W21" s="54">
        <f>ROUND(AVERAGE(G12,K12,O12,S12),3)</f>
        <v>0.99399999999999999</v>
      </c>
    </row>
    <row r="22" spans="1:23">
      <c r="B22" s="66" t="s">
        <v>84</v>
      </c>
      <c r="F22" s="66">
        <f>ROUND(AVERAGE(F23:F24),3)</f>
        <v>0.5</v>
      </c>
      <c r="G22" s="66">
        <f>ROUND(AVERAGE(G23:G24),3)</f>
        <v>1</v>
      </c>
      <c r="J22" s="66">
        <f>ROUND(AVERAGE(J23:J24),3)</f>
        <v>0.5</v>
      </c>
      <c r="K22" s="66">
        <f>ROUND(AVERAGE(K23:K24),3)</f>
        <v>1</v>
      </c>
      <c r="N22" s="66">
        <f>ROUND(AVERAGE(N23:N24),3)</f>
        <v>0.66700000000000004</v>
      </c>
      <c r="O22" s="66">
        <f>ROUND(AVERAGE(O23:O24),3)</f>
        <v>1</v>
      </c>
      <c r="Q22" s="60"/>
      <c r="R22" s="66">
        <f>ROUND(AVERAGE(R23:R24),3)</f>
        <v>0.66700000000000004</v>
      </c>
      <c r="S22" s="66">
        <f>ROUND(AVERAGE(S23:S24),3)</f>
        <v>1</v>
      </c>
      <c r="U22" s="54" t="s">
        <v>97</v>
      </c>
      <c r="V22" s="54">
        <f>ROUND(AVERAGE(F22,J22,N22,R22),3)</f>
        <v>0.58399999999999996</v>
      </c>
      <c r="W22" s="54">
        <f>ROUND(AVERAGE(G22,K22,O22,S22),3)</f>
        <v>1</v>
      </c>
    </row>
    <row r="23" spans="1:23">
      <c r="B23" s="54" t="s">
        <v>85</v>
      </c>
      <c r="D23" s="54">
        <v>1</v>
      </c>
      <c r="E23" s="54">
        <v>1</v>
      </c>
      <c r="F23" s="67">
        <f>IF(D23&gt;E23,1,ROUND(D23/E23,3))</f>
        <v>1</v>
      </c>
      <c r="G23" s="67">
        <f>IF(E23&gt;D23,1,ROUND(E23/D23,3))</f>
        <v>1</v>
      </c>
      <c r="H23" s="54">
        <v>1</v>
      </c>
      <c r="I23" s="54">
        <v>1</v>
      </c>
      <c r="J23" s="67">
        <f>IF(H23&gt;I23,1,ROUND(H23/I23,3))</f>
        <v>1</v>
      </c>
      <c r="K23" s="67">
        <f>IF(I23&gt;H23,1,ROUND(I23/H23,3))</f>
        <v>1</v>
      </c>
      <c r="L23" s="54">
        <v>1</v>
      </c>
      <c r="M23" s="54">
        <v>1</v>
      </c>
      <c r="N23" s="67">
        <f>IF(L23&gt;M23,1,ROUND(L23/M23,3))</f>
        <v>1</v>
      </c>
      <c r="O23" s="67">
        <f>IF(M23&gt;L23,1,ROUND(M23/L23,3))</f>
        <v>1</v>
      </c>
      <c r="P23" s="54">
        <v>1</v>
      </c>
      <c r="Q23" s="54">
        <v>1</v>
      </c>
      <c r="R23" s="67">
        <f>IF(P23&gt;Q23,1,ROUND(P23/Q23,3))</f>
        <v>1</v>
      </c>
      <c r="S23" s="67">
        <f>IF(Q23&gt;P23,1,ROUND(Q23/P23,3))</f>
        <v>1</v>
      </c>
      <c r="U23" s="54" t="s">
        <v>98</v>
      </c>
      <c r="V23" s="54">
        <f>ROUND(AVERAGE(F30,J30,N30,R30),3)</f>
        <v>0.02</v>
      </c>
      <c r="W23" s="54">
        <f>ROUND(AVERAGE(G30,K30,O30,S30),3)</f>
        <v>1</v>
      </c>
    </row>
    <row r="24" spans="1:23">
      <c r="B24" s="54" t="s">
        <v>86</v>
      </c>
      <c r="D24" s="54">
        <v>0</v>
      </c>
      <c r="E24" s="54">
        <v>2</v>
      </c>
      <c r="F24" s="67">
        <f>IF(D24&gt;E24,1,ROUND(D24/E24,3))</f>
        <v>0</v>
      </c>
      <c r="G24" s="67">
        <f>IF(E24&gt;D24,1,ROUND(E24/D24,3))</f>
        <v>1</v>
      </c>
      <c r="H24" s="54">
        <v>0</v>
      </c>
      <c r="I24" s="54">
        <v>3</v>
      </c>
      <c r="J24" s="67">
        <f>IF(H24&gt;I24,1,ROUND(H24/I24,3))</f>
        <v>0</v>
      </c>
      <c r="K24" s="67">
        <f>IF(I24&gt;H24,1,ROUND(I24/H24,3))</f>
        <v>1</v>
      </c>
      <c r="L24" s="54">
        <v>1</v>
      </c>
      <c r="M24" s="54">
        <v>3</v>
      </c>
      <c r="N24" s="67">
        <f>IF(L24&gt;M24,1,ROUND(L24/M24,3))</f>
        <v>0.33300000000000002</v>
      </c>
      <c r="O24" s="67">
        <f>IF(M24&gt;L24,1,ROUND(M24/L24,3))</f>
        <v>1</v>
      </c>
      <c r="P24" s="54">
        <v>1</v>
      </c>
      <c r="Q24" s="54">
        <v>3</v>
      </c>
      <c r="R24" s="67">
        <f>IF(P24&gt;Q24,1,ROUND(P24/Q24,3))</f>
        <v>0.33300000000000002</v>
      </c>
      <c r="S24" s="67">
        <f>IF(Q24&gt;P24,1,ROUND(Q24/P24,3))</f>
        <v>1</v>
      </c>
      <c r="U24" s="62" t="s">
        <v>103</v>
      </c>
      <c r="V24" s="70">
        <f>ROUND(AVERAGE(F33,J33,N33,R33),3)</f>
        <v>4.0000000000000001E-3</v>
      </c>
      <c r="W24" s="70">
        <f>ROUND(AVERAGE(G33,K33,O33,S33),3)</f>
        <v>0.99399999999999999</v>
      </c>
    </row>
    <row r="25" spans="1:23">
      <c r="C25" s="85" t="s">
        <v>136</v>
      </c>
      <c r="D25" s="64">
        <v>0</v>
      </c>
      <c r="E25" s="64">
        <v>0</v>
      </c>
      <c r="F25" s="64"/>
      <c r="G25" s="64"/>
      <c r="H25" s="64">
        <v>0</v>
      </c>
      <c r="I25" s="64">
        <v>1</v>
      </c>
      <c r="J25" s="64"/>
      <c r="K25" s="64"/>
      <c r="L25" s="64">
        <v>0</v>
      </c>
      <c r="M25" s="64">
        <v>1</v>
      </c>
      <c r="N25" s="64"/>
      <c r="O25" s="64"/>
      <c r="P25" s="64">
        <v>0</v>
      </c>
      <c r="Q25" s="64">
        <v>1</v>
      </c>
      <c r="R25" s="64"/>
      <c r="S25" s="64"/>
      <c r="U25" s="62"/>
      <c r="V25" s="54" t="s">
        <v>104</v>
      </c>
      <c r="W25" s="54" t="s">
        <v>104</v>
      </c>
    </row>
    <row r="26" spans="1:23">
      <c r="C26" s="85" t="s">
        <v>137</v>
      </c>
      <c r="D26" s="64">
        <v>0</v>
      </c>
      <c r="E26" s="64">
        <v>1</v>
      </c>
      <c r="F26" s="64"/>
      <c r="G26" s="64"/>
      <c r="H26" s="64">
        <v>0</v>
      </c>
      <c r="I26" s="64">
        <v>1</v>
      </c>
      <c r="J26" s="64"/>
      <c r="K26" s="64"/>
      <c r="L26" s="64">
        <v>1</v>
      </c>
      <c r="M26" s="64">
        <v>1</v>
      </c>
      <c r="N26" s="64"/>
      <c r="O26" s="64"/>
      <c r="P26" s="64">
        <v>1</v>
      </c>
      <c r="Q26" s="64">
        <v>1</v>
      </c>
      <c r="R26" s="64"/>
      <c r="S26" s="64"/>
      <c r="U26" s="62"/>
      <c r="V26" s="72" t="s">
        <v>64</v>
      </c>
      <c r="W26" s="72" t="s">
        <v>67</v>
      </c>
    </row>
    <row r="27" spans="1:23">
      <c r="C27" s="85" t="s">
        <v>138</v>
      </c>
      <c r="D27" s="64">
        <v>0</v>
      </c>
      <c r="E27" s="64">
        <v>0</v>
      </c>
      <c r="F27" s="64"/>
      <c r="G27" s="64"/>
      <c r="H27" s="64">
        <v>0</v>
      </c>
      <c r="I27" s="64">
        <v>0</v>
      </c>
      <c r="J27" s="64"/>
      <c r="K27" s="64"/>
      <c r="L27" s="64">
        <v>0</v>
      </c>
      <c r="M27" s="64">
        <v>0</v>
      </c>
      <c r="N27" s="64"/>
      <c r="O27" s="64"/>
      <c r="P27" s="64">
        <v>0</v>
      </c>
      <c r="Q27" s="64">
        <v>0</v>
      </c>
      <c r="R27" s="64"/>
      <c r="S27" s="64"/>
      <c r="U27" s="62"/>
      <c r="V27" s="84"/>
      <c r="W27" s="84"/>
    </row>
    <row r="28" spans="1:23">
      <c r="C28" s="85" t="s">
        <v>139</v>
      </c>
      <c r="D28" s="64">
        <v>0</v>
      </c>
      <c r="E28" s="64">
        <v>1</v>
      </c>
      <c r="F28" s="64"/>
      <c r="G28" s="64"/>
      <c r="H28" s="64">
        <v>0</v>
      </c>
      <c r="I28" s="64">
        <v>1</v>
      </c>
      <c r="J28" s="64"/>
      <c r="K28" s="64"/>
      <c r="L28" s="64">
        <v>0</v>
      </c>
      <c r="M28" s="64">
        <v>1</v>
      </c>
      <c r="N28" s="64"/>
      <c r="O28" s="64"/>
      <c r="P28" s="64">
        <v>0</v>
      </c>
      <c r="Q28" s="64">
        <v>1</v>
      </c>
      <c r="R28" s="64"/>
      <c r="S28" s="64"/>
      <c r="U28" s="62"/>
      <c r="V28" s="84"/>
      <c r="W28" s="84"/>
    </row>
    <row r="29" spans="1:23">
      <c r="Q29" s="71"/>
    </row>
    <row r="30" spans="1:23" ht="17" customHeight="1">
      <c r="B30" s="53" t="s">
        <v>133</v>
      </c>
      <c r="F30" s="66">
        <f>F31</f>
        <v>1.7999999999999999E-2</v>
      </c>
      <c r="G30" s="66">
        <f>G31</f>
        <v>1</v>
      </c>
      <c r="J30" s="66">
        <f>J31</f>
        <v>0.02</v>
      </c>
      <c r="K30" s="66">
        <f>K31</f>
        <v>1</v>
      </c>
      <c r="N30" s="66">
        <f>N31</f>
        <v>2.3E-2</v>
      </c>
      <c r="O30" s="66">
        <f>O31</f>
        <v>1</v>
      </c>
      <c r="Q30" s="60"/>
      <c r="R30" s="66">
        <f>R31</f>
        <v>1.7000000000000001E-2</v>
      </c>
      <c r="S30" s="66">
        <f>S31</f>
        <v>1</v>
      </c>
    </row>
    <row r="31" spans="1:23" ht="18" customHeight="1">
      <c r="B31" s="54" t="s">
        <v>134</v>
      </c>
      <c r="D31" s="56">
        <v>2</v>
      </c>
      <c r="E31" s="56">
        <v>113</v>
      </c>
      <c r="F31" s="67">
        <f>IF(D31&gt;E31,1,ROUND(D31/E31,3))</f>
        <v>1.7999999999999999E-2</v>
      </c>
      <c r="G31" s="67">
        <f>IF(E31&gt;D31,1,ROUND(E31/D31,3))</f>
        <v>1</v>
      </c>
      <c r="H31" s="56">
        <v>9</v>
      </c>
      <c r="I31" s="56">
        <v>461</v>
      </c>
      <c r="J31" s="67">
        <f>IF(H31&gt;I31,1,ROUND(H31/I31,3))</f>
        <v>0.02</v>
      </c>
      <c r="K31" s="67">
        <f>IF(I31&gt;H31,1,ROUND(I31/H31,3))</f>
        <v>1</v>
      </c>
      <c r="L31" s="56">
        <v>34</v>
      </c>
      <c r="M31" s="56">
        <v>1449</v>
      </c>
      <c r="N31" s="67">
        <f>IF(L31&gt;M31,1,ROUND(L31/M31,3))</f>
        <v>2.3E-2</v>
      </c>
      <c r="O31" s="67">
        <f>IF(M31&gt;L31,1,ROUND(M31/L31,3))</f>
        <v>1</v>
      </c>
      <c r="P31" s="69">
        <v>73</v>
      </c>
      <c r="Q31" s="56">
        <v>4189</v>
      </c>
      <c r="R31" s="67">
        <f>IF(P31&gt;Q31,1,ROUND(P31/Q31,3))</f>
        <v>1.7000000000000001E-2</v>
      </c>
      <c r="S31" s="67">
        <f>IF(Q31&gt;P31,1,ROUND(Q31/P31,3))</f>
        <v>1</v>
      </c>
    </row>
    <row r="32" spans="1:23">
      <c r="F32" s="56"/>
      <c r="G32" s="56"/>
      <c r="V32" s="65"/>
    </row>
    <row r="33" spans="1:26">
      <c r="B33" s="73" t="s">
        <v>87</v>
      </c>
      <c r="F33" s="73">
        <f>ROUND(F8*F12*F22*F30,3)</f>
        <v>3.0000000000000001E-3</v>
      </c>
      <c r="G33" s="73">
        <f>ROUND(G8*G12*G22*G30,3)</f>
        <v>0.97199999999999998</v>
      </c>
      <c r="J33" s="73">
        <f>ROUND(J8*J12*J22*J30,3)</f>
        <v>4.0000000000000001E-3</v>
      </c>
      <c r="K33" s="73">
        <f>ROUND(K8*K12*K22*K30,3)</f>
        <v>1.232</v>
      </c>
      <c r="N33" s="73">
        <f>ROUND(N8*N12*N22*N30,3)</f>
        <v>4.0000000000000001E-3</v>
      </c>
      <c r="O33" s="73">
        <f>ROUND(O8*O12*O22*O30,3)</f>
        <v>0.95799999999999996</v>
      </c>
      <c r="Q33" s="74"/>
      <c r="R33" s="73">
        <f>ROUND(R8*R12*R22*R30,3)</f>
        <v>4.0000000000000001E-3</v>
      </c>
      <c r="S33" s="73">
        <f>ROUND(S8*S12*S22*S30,3)</f>
        <v>0.81200000000000006</v>
      </c>
    </row>
    <row r="35" spans="1:26">
      <c r="U35" s="56"/>
      <c r="V35" s="56"/>
      <c r="W35" s="56"/>
      <c r="X35" s="56"/>
    </row>
    <row r="36" spans="1:26" ht="16" thickBot="1">
      <c r="U36" s="184" t="s">
        <v>54</v>
      </c>
      <c r="V36" s="184"/>
      <c r="W36" s="184"/>
      <c r="X36" s="56"/>
    </row>
    <row r="37" spans="1:26" ht="17" thickTop="1" thickBot="1">
      <c r="U37" s="185"/>
      <c r="V37" s="187" t="s">
        <v>151</v>
      </c>
      <c r="W37" s="189"/>
    </row>
    <row r="38" spans="1:26" ht="17" thickBot="1">
      <c r="M38" s="56"/>
      <c r="U38" s="186"/>
      <c r="V38" s="75" t="s">
        <v>115</v>
      </c>
      <c r="W38" s="76" t="s">
        <v>114</v>
      </c>
    </row>
    <row r="39" spans="1:26" ht="17" thickTop="1">
      <c r="B39" s="77" t="s">
        <v>91</v>
      </c>
      <c r="U39" s="78" t="s">
        <v>115</v>
      </c>
      <c r="V39" s="79">
        <v>1</v>
      </c>
      <c r="W39" s="80">
        <v>1.232</v>
      </c>
      <c r="Y39" s="54" t="s">
        <v>105</v>
      </c>
      <c r="Z39" s="67" t="s">
        <v>155</v>
      </c>
    </row>
    <row r="40" spans="1:26" ht="17" thickBot="1">
      <c r="B40" s="65" t="s">
        <v>69</v>
      </c>
      <c r="C40" s="54">
        <v>1999</v>
      </c>
      <c r="D40" s="49" t="s">
        <v>117</v>
      </c>
      <c r="U40" s="81" t="s">
        <v>114</v>
      </c>
      <c r="V40" s="82">
        <v>1.232</v>
      </c>
      <c r="W40" s="83">
        <v>1</v>
      </c>
    </row>
    <row r="41" spans="1:26" ht="16" thickTop="1">
      <c r="B41" s="65" t="s">
        <v>70</v>
      </c>
      <c r="C41" s="54">
        <v>2005</v>
      </c>
      <c r="D41" s="49" t="s">
        <v>118</v>
      </c>
      <c r="U41" s="190" t="s">
        <v>127</v>
      </c>
      <c r="V41" s="190"/>
      <c r="W41" s="190"/>
    </row>
    <row r="42" spans="1:26">
      <c r="B42" s="65" t="s">
        <v>92</v>
      </c>
      <c r="C42" s="54">
        <v>2010</v>
      </c>
      <c r="D42" s="49" t="s">
        <v>119</v>
      </c>
    </row>
    <row r="43" spans="1:26">
      <c r="B43" s="65" t="s">
        <v>89</v>
      </c>
      <c r="C43" s="54">
        <v>2015</v>
      </c>
      <c r="D43" s="54" t="s">
        <v>93</v>
      </c>
    </row>
    <row r="44" spans="1:26" ht="32" customHeight="1"/>
    <row r="46" spans="1:26">
      <c r="T46" s="56"/>
    </row>
    <row r="47" spans="1:26">
      <c r="B47" s="56"/>
      <c r="C47" s="56"/>
    </row>
    <row r="48" spans="1:26">
      <c r="A48" s="56"/>
      <c r="B48" s="64"/>
      <c r="C48" s="56"/>
      <c r="D48" s="56"/>
    </row>
    <row r="49" spans="1:4">
      <c r="A49" s="56"/>
      <c r="B49" s="56"/>
      <c r="C49" s="56"/>
      <c r="D49" s="56"/>
    </row>
    <row r="50" spans="1:4">
      <c r="A50" s="56"/>
      <c r="B50" s="56"/>
      <c r="C50" s="56"/>
      <c r="D50" s="56"/>
    </row>
    <row r="51" spans="1:4">
      <c r="A51" s="56"/>
      <c r="B51" s="56"/>
      <c r="C51" s="56"/>
      <c r="D51" s="56"/>
    </row>
    <row r="52" spans="1:4">
      <c r="A52" s="56"/>
      <c r="B52" s="56"/>
      <c r="C52" s="56"/>
      <c r="D52" s="56"/>
    </row>
    <row r="55" spans="1:4">
      <c r="B55" s="60"/>
      <c r="C55" s="60"/>
    </row>
  </sheetData>
  <mergeCells count="20">
    <mergeCell ref="R3:S3"/>
    <mergeCell ref="D3:E3"/>
    <mergeCell ref="F3:G3"/>
    <mergeCell ref="D5:G5"/>
    <mergeCell ref="D6:G6"/>
    <mergeCell ref="H5:K5"/>
    <mergeCell ref="H6:K6"/>
    <mergeCell ref="H3:I3"/>
    <mergeCell ref="J3:K3"/>
    <mergeCell ref="L3:M3"/>
    <mergeCell ref="N3:O3"/>
    <mergeCell ref="P3:Q3"/>
    <mergeCell ref="U37:U38"/>
    <mergeCell ref="V37:W37"/>
    <mergeCell ref="U41:W41"/>
    <mergeCell ref="U36:W36"/>
    <mergeCell ref="L5:O5"/>
    <mergeCell ref="L6:O6"/>
    <mergeCell ref="P6:S6"/>
    <mergeCell ref="P5:S5"/>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Front page</vt:lpstr>
      <vt:lpstr>H2&amp;3 MAIN</vt:lpstr>
      <vt:lpstr>H2 data input</vt:lpstr>
      <vt:lpstr>strategic goals</vt:lpstr>
      <vt:lpstr>issues</vt:lpstr>
      <vt:lpstr>H3 data input</vt:lpstr>
      <vt:lpstr>PIPR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2016-04-27T16:03:47Z</dcterms:created>
  <dcterms:modified xsi:type="dcterms:W3CDTF">2019-03-03T20:57:55Z</dcterms:modified>
</cp:coreProperties>
</file>