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macat/Documents/PERSONAL PROJECTS/CURRENT Pro/a| SPaSIO RP 2013/Feb19 Excel AT TABLES request/"/>
    </mc:Choice>
  </mc:AlternateContent>
  <xr:revisionPtr revIDLastSave="0" documentId="13_ncr:1_{941C2D1F-4CF4-4447-BEAF-286AC29BEA42}" xr6:coauthVersionLast="36" xr6:coauthVersionMax="36" xr10:uidLastSave="{00000000-0000-0000-0000-000000000000}"/>
  <bookViews>
    <workbookView xWindow="0" yWindow="460" windowWidth="25740" windowHeight="19600" tabRatio="500" activeTab="2" xr2:uid="{00000000-000D-0000-FFFF-FFFF00000000}"/>
  </bookViews>
  <sheets>
    <sheet name="Front page" sheetId="8" r:id="rId1"/>
    <sheet name="H2&amp;3 MAIN" sheetId="1" r:id="rId2"/>
    <sheet name="H2 data input" sheetId="4" r:id="rId3"/>
    <sheet name="strat goals" sheetId="2" r:id="rId4"/>
    <sheet name="issue salience" sheetId="3" r:id="rId5"/>
    <sheet name="H3 data input" sheetId="5" r:id="rId6"/>
    <sheet name="PIPR" sheetId="7" r:id="rId7"/>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7" l="1"/>
  <c r="G19" i="7"/>
  <c r="J19" i="7"/>
  <c r="K19" i="7"/>
  <c r="N19" i="7"/>
  <c r="O19" i="7"/>
  <c r="AC4" i="1"/>
  <c r="P4" i="1"/>
  <c r="E4" i="1"/>
  <c r="T4" i="1"/>
  <c r="S4" i="1"/>
  <c r="U4" i="1"/>
  <c r="V4" i="1"/>
  <c r="G4" i="1"/>
  <c r="M4" i="1"/>
  <c r="L4" i="1"/>
  <c r="N4" i="1"/>
  <c r="O4" i="1"/>
  <c r="D4" i="1"/>
  <c r="N18" i="7"/>
  <c r="Q4" i="1"/>
  <c r="R4" i="1"/>
  <c r="F4" i="1"/>
  <c r="W4" i="1"/>
  <c r="H4" i="1"/>
  <c r="X4" i="1"/>
  <c r="Y4" i="1"/>
  <c r="AD4" i="1"/>
  <c r="AA4" i="1"/>
  <c r="Z4" i="1"/>
  <c r="AB4" i="1"/>
  <c r="J4" i="1"/>
  <c r="G10" i="7"/>
  <c r="G11" i="7"/>
  <c r="G14" i="7"/>
  <c r="G15" i="7"/>
  <c r="G16" i="7"/>
  <c r="G17" i="7"/>
  <c r="G18" i="7"/>
  <c r="G20" i="7"/>
  <c r="G21" i="7"/>
  <c r="G13" i="7"/>
  <c r="G25" i="7"/>
  <c r="G32" i="7"/>
  <c r="G31" i="7"/>
  <c r="K10" i="7"/>
  <c r="K11" i="7"/>
  <c r="K9" i="7"/>
  <c r="K14" i="7"/>
  <c r="K15" i="7"/>
  <c r="K16" i="7"/>
  <c r="K17" i="7"/>
  <c r="J17" i="7"/>
  <c r="K18" i="7"/>
  <c r="K20" i="7"/>
  <c r="K21" i="7"/>
  <c r="K25" i="7"/>
  <c r="K23" i="7"/>
  <c r="K32" i="7"/>
  <c r="K31" i="7"/>
  <c r="O10" i="7"/>
  <c r="O11" i="7"/>
  <c r="O14" i="7"/>
  <c r="O15" i="7"/>
  <c r="O16" i="7"/>
  <c r="O17" i="7"/>
  <c r="O18" i="7"/>
  <c r="O20" i="7"/>
  <c r="O21" i="7"/>
  <c r="O25" i="7"/>
  <c r="O32" i="7"/>
  <c r="O31" i="7"/>
  <c r="N14" i="7"/>
  <c r="N15" i="7"/>
  <c r="N16" i="7"/>
  <c r="N17" i="7"/>
  <c r="N20" i="7"/>
  <c r="N21" i="7"/>
  <c r="N13" i="7"/>
  <c r="N10" i="7"/>
  <c r="N11" i="7"/>
  <c r="N9" i="7"/>
  <c r="N25" i="7"/>
  <c r="N23" i="7"/>
  <c r="N31" i="7"/>
  <c r="F10" i="7"/>
  <c r="F11" i="7"/>
  <c r="F9" i="7"/>
  <c r="F14" i="7"/>
  <c r="F15" i="7"/>
  <c r="F16" i="7"/>
  <c r="F17" i="7"/>
  <c r="F18" i="7"/>
  <c r="F20" i="7"/>
  <c r="F21" i="7"/>
  <c r="F25" i="7"/>
  <c r="F23" i="7"/>
  <c r="F32" i="7"/>
  <c r="F31" i="7"/>
  <c r="J31" i="7"/>
  <c r="R24" i="7"/>
  <c r="J10" i="7"/>
  <c r="J11" i="7"/>
  <c r="J9" i="7"/>
  <c r="J14" i="7"/>
  <c r="J15" i="7"/>
  <c r="J16" i="7"/>
  <c r="J18" i="7"/>
  <c r="J20" i="7"/>
  <c r="J21" i="7"/>
  <c r="J25" i="7"/>
  <c r="G23" i="7"/>
  <c r="I4" i="1"/>
  <c r="O23" i="7"/>
  <c r="J23" i="7"/>
  <c r="O13" i="7"/>
  <c r="F13" i="7"/>
  <c r="G9" i="7"/>
  <c r="O9" i="7"/>
  <c r="O34" i="7"/>
  <c r="S23" i="7"/>
  <c r="K13" i="7"/>
  <c r="S22" i="7"/>
  <c r="R23" i="7"/>
  <c r="J13" i="7"/>
  <c r="R22" i="7"/>
  <c r="S24" i="7"/>
  <c r="F34" i="7"/>
  <c r="R21" i="7"/>
  <c r="N34" i="7"/>
  <c r="K34" i="7"/>
  <c r="S21" i="7"/>
  <c r="G34" i="7"/>
  <c r="C4" i="1"/>
  <c r="R25" i="7"/>
  <c r="S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Andriy Tyushka</author>
  </authors>
  <commentList>
    <comment ref="B19" authorId="0" shapeId="0" xr:uid="{00000000-0006-0000-0600-000001000000}">
      <text>
        <r>
          <rPr>
            <b/>
            <sz val="10"/>
            <color rgb="FF000000"/>
            <rFont val="Tahoma"/>
            <family val="2"/>
          </rPr>
          <t>Andriy Tyushka:</t>
        </r>
        <r>
          <rPr>
            <sz val="10"/>
            <color rgb="FF000000"/>
            <rFont val="Tahoma"/>
            <family val="2"/>
          </rPr>
          <t xml:space="preserve">
</t>
        </r>
        <r>
          <rPr>
            <sz val="10"/>
            <color rgb="FF000000"/>
            <rFont val="Tahoma"/>
            <family val="2"/>
          </rPr>
          <t>n/a</t>
        </r>
      </text>
    </comment>
  </commentList>
</comments>
</file>

<file path=xl/sharedStrings.xml><?xml version="1.0" encoding="utf-8"?>
<sst xmlns="http://schemas.openxmlformats.org/spreadsheetml/2006/main" count="481" uniqueCount="332">
  <si>
    <t>converging strategic goals</t>
  </si>
  <si>
    <t>converging international roles</t>
  </si>
  <si>
    <t>aIV1</t>
  </si>
  <si>
    <t>aIV2</t>
  </si>
  <si>
    <t>IV1a</t>
  </si>
  <si>
    <t>IV1b</t>
  </si>
  <si>
    <t>IV1c</t>
  </si>
  <si>
    <t>proximity between goals</t>
  </si>
  <si>
    <t>IV1d</t>
  </si>
  <si>
    <t>issue salience correlation coefficient</t>
  </si>
  <si>
    <t>proximity between issues</t>
  </si>
  <si>
    <t>IntV1b</t>
  </si>
  <si>
    <t>overlapping/complementary/competing goals correlation coefficient</t>
  </si>
  <si>
    <t>adjusted proximity between goals</t>
  </si>
  <si>
    <t>adjusted proximity between issues</t>
  </si>
  <si>
    <t>IntV1d</t>
  </si>
  <si>
    <t>qty overlapping goals</t>
  </si>
  <si>
    <t>qty complementary goals</t>
  </si>
  <si>
    <t>qty competing goals</t>
  </si>
  <si>
    <t>1)</t>
  </si>
  <si>
    <t>2)</t>
  </si>
  <si>
    <t>3)</t>
  </si>
  <si>
    <t>4)</t>
  </si>
  <si>
    <t>5)</t>
  </si>
  <si>
    <t>6)</t>
  </si>
  <si>
    <t>7)</t>
  </si>
  <si>
    <r>
      <t xml:space="preserve">goals proximity, Pearson correlation coeff for </t>
    </r>
    <r>
      <rPr>
        <b/>
        <sz val="12"/>
        <color theme="1"/>
        <rFont val="Calibri"/>
        <family val="2"/>
        <scheme val="minor"/>
      </rPr>
      <t>S : IO</t>
    </r>
    <r>
      <rPr>
        <sz val="12"/>
        <color theme="1"/>
        <rFont val="Calibri"/>
        <family val="2"/>
        <scheme val="minor"/>
      </rPr>
      <t xml:space="preserve"> pair</t>
    </r>
  </si>
  <si>
    <r>
      <t xml:space="preserve">goals proximity, Pearson correlation coeff for </t>
    </r>
    <r>
      <rPr>
        <b/>
        <sz val="12"/>
        <color theme="1"/>
        <rFont val="Calibri"/>
        <family val="2"/>
        <scheme val="minor"/>
      </rPr>
      <t>S : S-IO</t>
    </r>
    <r>
      <rPr>
        <sz val="12"/>
        <color theme="1"/>
        <rFont val="Calibri"/>
        <family val="2"/>
        <scheme val="minor"/>
      </rPr>
      <t xml:space="preserve"> pair</t>
    </r>
  </si>
  <si>
    <r>
      <t xml:space="preserve">goals proximity, Pearson correlation coeff for </t>
    </r>
    <r>
      <rPr>
        <b/>
        <sz val="12"/>
        <color theme="1"/>
        <rFont val="Calibri"/>
        <family val="2"/>
        <scheme val="minor"/>
      </rPr>
      <t>IO : S-IO</t>
    </r>
    <r>
      <rPr>
        <sz val="12"/>
        <color theme="1"/>
        <rFont val="Calibri"/>
        <family val="2"/>
        <scheme val="minor"/>
      </rPr>
      <t xml:space="preserve"> pair</t>
    </r>
  </si>
  <si>
    <t>S</t>
  </si>
  <si>
    <t>IO</t>
  </si>
  <si>
    <t>S-IO</t>
  </si>
  <si>
    <t>eg Ukraine</t>
  </si>
  <si>
    <t>eg NATO</t>
  </si>
  <si>
    <t>8)</t>
  </si>
  <si>
    <t>9)</t>
  </si>
  <si>
    <t>10)</t>
  </si>
  <si>
    <t>11)</t>
  </si>
  <si>
    <t>12)</t>
  </si>
  <si>
    <t>13)</t>
  </si>
  <si>
    <t>14)</t>
  </si>
  <si>
    <t>STRATEGIC GOALS CONV</t>
  </si>
  <si>
    <r>
      <t xml:space="preserve">qty all </t>
    </r>
    <r>
      <rPr>
        <b/>
        <sz val="12"/>
        <color theme="1"/>
        <rFont val="Calibri"/>
        <family val="2"/>
        <scheme val="minor"/>
      </rPr>
      <t>issues</t>
    </r>
  </si>
  <si>
    <t>qty overlapping issues</t>
  </si>
  <si>
    <t>qty complementary issues</t>
  </si>
  <si>
    <t>qty competing issues</t>
  </si>
  <si>
    <r>
      <t xml:space="preserve">salient issue proximity, Pearson correlation coeff for </t>
    </r>
    <r>
      <rPr>
        <b/>
        <sz val="12"/>
        <color theme="1"/>
        <rFont val="Calibri"/>
        <family val="2"/>
        <scheme val="minor"/>
      </rPr>
      <t>S : IO</t>
    </r>
    <r>
      <rPr>
        <sz val="12"/>
        <color theme="1"/>
        <rFont val="Calibri"/>
        <family val="2"/>
        <scheme val="minor"/>
      </rPr>
      <t xml:space="preserve"> pair</t>
    </r>
  </si>
  <si>
    <r>
      <t xml:space="preserve">salient issue proximity, Pearson correlation coeff for </t>
    </r>
    <r>
      <rPr>
        <b/>
        <sz val="12"/>
        <color theme="1"/>
        <rFont val="Calibri"/>
        <family val="2"/>
        <scheme val="minor"/>
      </rPr>
      <t>S : S-IO</t>
    </r>
    <r>
      <rPr>
        <sz val="12"/>
        <color theme="1"/>
        <rFont val="Calibri"/>
        <family val="2"/>
        <scheme val="minor"/>
      </rPr>
      <t xml:space="preserve"> pair</t>
    </r>
  </si>
  <si>
    <r>
      <t xml:space="preserve">salient issue proximity, Pearson correlation coeff for </t>
    </r>
    <r>
      <rPr>
        <b/>
        <sz val="12"/>
        <color theme="1"/>
        <rFont val="Calibri"/>
        <family val="2"/>
        <scheme val="minor"/>
      </rPr>
      <t>IO : S-IO</t>
    </r>
    <r>
      <rPr>
        <sz val="12"/>
        <color theme="1"/>
        <rFont val="Calibri"/>
        <family val="2"/>
        <scheme val="minor"/>
      </rPr>
      <t xml:space="preserve"> pair</t>
    </r>
  </si>
  <si>
    <r>
      <t xml:space="preserve">qty all </t>
    </r>
    <r>
      <rPr>
        <b/>
        <sz val="12"/>
        <color rgb="FF000000"/>
        <rFont val="Calibri"/>
        <family val="2"/>
        <scheme val="minor"/>
      </rPr>
      <t>goals</t>
    </r>
  </si>
  <si>
    <t>complementary</t>
  </si>
  <si>
    <t>competing</t>
  </si>
  <si>
    <t>RESULTS</t>
  </si>
  <si>
    <t>Results</t>
  </si>
  <si>
    <t>Indicator number</t>
  </si>
  <si>
    <t xml:space="preserve">goes to  </t>
  </si>
  <si>
    <t>Proximity Matrix</t>
  </si>
  <si>
    <t xml:space="preserve"> Correlation between Vectors of Values</t>
  </si>
  <si>
    <t>This is a similarity matrix</t>
  </si>
  <si>
    <t>S : IO</t>
  </si>
  <si>
    <t>S : S-IO</t>
  </si>
  <si>
    <t>IO : S-IO</t>
  </si>
  <si>
    <t>LEGEND:</t>
  </si>
  <si>
    <t>calculated manually, from Excel tables, based on Atlas.ti output [see 'strat goals' and 'issue salience' tabs]</t>
  </si>
  <si>
    <t>SPSS-calculated, from Excel tables, based on Atlas.ti output [see 'strat goals' and 'issue salience' tabs]</t>
  </si>
  <si>
    <t>eg Ukraine-NATO, or NATO-Ukraine [order of naming first here does not matter]</t>
  </si>
  <si>
    <t>15)</t>
  </si>
  <si>
    <t>Case No.</t>
  </si>
  <si>
    <t>Case designation</t>
  </si>
  <si>
    <t>H2 and H3 Hypotheses Verification Matrix</t>
  </si>
  <si>
    <t>RAW DATA</t>
  </si>
  <si>
    <t>16)</t>
  </si>
  <si>
    <t>ACTOR</t>
  </si>
  <si>
    <t>t0</t>
  </si>
  <si>
    <t>t1</t>
  </si>
  <si>
    <t>POWER</t>
  </si>
  <si>
    <t>power_status</t>
  </si>
  <si>
    <t>power_type</t>
  </si>
  <si>
    <t>INFLUENCE</t>
  </si>
  <si>
    <t>inf_population</t>
  </si>
  <si>
    <t>inf_territory</t>
  </si>
  <si>
    <t>inf_GDP</t>
  </si>
  <si>
    <t>inf_GDPshare</t>
  </si>
  <si>
    <t>inf_GDPgrowth</t>
  </si>
  <si>
    <t>inf_hitech</t>
  </si>
  <si>
    <t>inf_milexpend</t>
  </si>
  <si>
    <t>inf_milGDP</t>
  </si>
  <si>
    <t>PRESENCE</t>
  </si>
  <si>
    <t>pres_geo</t>
  </si>
  <si>
    <t>pres_pol</t>
  </si>
  <si>
    <t>INT_ROLE</t>
  </si>
  <si>
    <t>YEAR</t>
  </si>
  <si>
    <t>t3</t>
  </si>
  <si>
    <t>PROCESSED DATA</t>
  </si>
  <si>
    <t>Time-series data explanation</t>
  </si>
  <si>
    <t>t2</t>
  </si>
  <si>
    <t>current reference time</t>
  </si>
  <si>
    <t>T_YEAR</t>
  </si>
  <si>
    <t>Power</t>
  </si>
  <si>
    <t>Influence</t>
  </si>
  <si>
    <t>Presence</t>
  </si>
  <si>
    <t>Performance</t>
  </si>
  <si>
    <t>PIPP-indicator</t>
  </si>
  <si>
    <t>Actor</t>
  </si>
  <si>
    <t>a) time series</t>
  </si>
  <si>
    <t>b) aggregate data</t>
  </si>
  <si>
    <t>Int_Role</t>
  </si>
  <si>
    <t>goes to --&gt;</t>
  </si>
  <si>
    <t xml:space="preserve">goes to --&gt; </t>
  </si>
  <si>
    <r>
      <rPr>
        <b/>
        <sz val="12"/>
        <color theme="1"/>
        <rFont val="Calibri"/>
        <family val="2"/>
        <scheme val="minor"/>
      </rPr>
      <t>int_roles</t>
    </r>
    <r>
      <rPr>
        <sz val="12"/>
        <color theme="1"/>
        <rFont val="Calibri"/>
        <family val="2"/>
        <scheme val="minor"/>
      </rPr>
      <t xml:space="preserve"> proximity coefficient</t>
    </r>
  </si>
  <si>
    <r>
      <rPr>
        <b/>
        <sz val="12"/>
        <color theme="1"/>
        <rFont val="Calibri"/>
        <family val="2"/>
        <scheme val="minor"/>
      </rPr>
      <t>IO</t>
    </r>
    <r>
      <rPr>
        <sz val="12"/>
        <color theme="1"/>
        <rFont val="Calibri"/>
        <family val="2"/>
        <scheme val="minor"/>
      </rPr>
      <t xml:space="preserve"> </t>
    </r>
    <r>
      <rPr>
        <b/>
        <sz val="12"/>
        <color theme="1"/>
        <rFont val="Calibri"/>
        <family val="2"/>
        <scheme val="minor"/>
      </rPr>
      <t>int_role</t>
    </r>
    <r>
      <rPr>
        <sz val="12"/>
        <color theme="1"/>
        <rFont val="Calibri"/>
        <family val="2"/>
        <scheme val="minor"/>
      </rPr>
      <t xml:space="preserve"> cumulative index</t>
    </r>
  </si>
  <si>
    <r>
      <rPr>
        <b/>
        <sz val="12"/>
        <color theme="1"/>
        <rFont val="Calibri"/>
        <family val="2"/>
        <scheme val="minor"/>
      </rPr>
      <t>S int_role</t>
    </r>
    <r>
      <rPr>
        <sz val="12"/>
        <color theme="1"/>
        <rFont val="Calibri"/>
        <family val="2"/>
        <scheme val="minor"/>
      </rPr>
      <t xml:space="preserve"> cumulative index</t>
    </r>
  </si>
  <si>
    <t>сonvergence type</t>
  </si>
  <si>
    <t>overlapping</t>
  </si>
  <si>
    <t>CAN</t>
  </si>
  <si>
    <t>CAN-China</t>
  </si>
  <si>
    <t>China</t>
  </si>
  <si>
    <t>CAN_China</t>
  </si>
  <si>
    <t>SP launch / Agreement on the Establishment of the Political Consultation and Cooperation Mechanism (PCCM)</t>
  </si>
  <si>
    <t>Eudledian distance</t>
  </si>
  <si>
    <t>This is a dissimilarity matrix</t>
  </si>
  <si>
    <t>Strategic goals: salience and proximity measurement</t>
  </si>
  <si>
    <t>Strategic goals salience</t>
  </si>
  <si>
    <t>scope of convergence</t>
  </si>
  <si>
    <t>Strategic goals proximity</t>
  </si>
  <si>
    <t>degree and direction of convergence</t>
  </si>
  <si>
    <t>Issue salience</t>
  </si>
  <si>
    <t>Issue proximity</t>
  </si>
  <si>
    <r>
      <rPr>
        <b/>
        <sz val="11"/>
        <color theme="1"/>
        <rFont val="Calibri"/>
        <family val="2"/>
        <scheme val="minor"/>
      </rPr>
      <t>17</t>
    </r>
    <r>
      <rPr>
        <sz val="11"/>
        <color theme="1"/>
        <rFont val="Calibri"/>
        <family val="2"/>
        <scheme val="minor"/>
      </rPr>
      <t xml:space="preserve"> issues in total</t>
    </r>
  </si>
  <si>
    <r>
      <rPr>
        <b/>
        <sz val="11"/>
        <color theme="1"/>
        <rFont val="Calibri"/>
        <family val="2"/>
        <scheme val="minor"/>
      </rPr>
      <t>8</t>
    </r>
    <r>
      <rPr>
        <sz val="11"/>
        <color theme="1"/>
        <rFont val="Calibri"/>
        <family val="2"/>
        <scheme val="minor"/>
      </rPr>
      <t xml:space="preserve"> overlapping</t>
    </r>
  </si>
  <si>
    <r>
      <rPr>
        <b/>
        <sz val="11"/>
        <color theme="1"/>
        <rFont val="Calibri"/>
        <family val="2"/>
        <scheme val="minor"/>
      </rPr>
      <t>6</t>
    </r>
    <r>
      <rPr>
        <sz val="11"/>
        <color theme="1"/>
        <rFont val="Calibri"/>
        <family val="2"/>
        <scheme val="minor"/>
      </rPr>
      <t xml:space="preserve"> complementary</t>
    </r>
  </si>
  <si>
    <r>
      <rPr>
        <b/>
        <sz val="11"/>
        <color theme="1"/>
        <rFont val="Calibri"/>
        <family val="2"/>
        <scheme val="minor"/>
      </rPr>
      <t>3</t>
    </r>
    <r>
      <rPr>
        <sz val="11"/>
        <color theme="1"/>
        <rFont val="Calibri"/>
        <family val="2"/>
        <scheme val="minor"/>
      </rPr>
      <t xml:space="preserve"> competing</t>
    </r>
  </si>
  <si>
    <t>International roles: PIPR-metrical data</t>
  </si>
  <si>
    <t>RELEVANCE</t>
  </si>
  <si>
    <t>relevance_strategic</t>
  </si>
  <si>
    <t>H3 Indicators INPUT</t>
  </si>
  <si>
    <t>H2 Indicators INPUT</t>
  </si>
  <si>
    <t>diplomatic</t>
  </si>
  <si>
    <t>economic</t>
  </si>
  <si>
    <t>military</t>
  </si>
  <si>
    <t>socio-cultural</t>
  </si>
  <si>
    <t xml:space="preserve"> Relevance</t>
  </si>
  <si>
    <t>International roles convergence</t>
  </si>
  <si>
    <t>Strategic narratives convegence (actor-system)</t>
  </si>
  <si>
    <t>18)</t>
  </si>
  <si>
    <r>
      <rPr>
        <b/>
        <sz val="12"/>
        <color theme="1"/>
        <rFont val="Calibri"/>
        <family val="2"/>
        <scheme val="minor"/>
      </rPr>
      <t>strat_narra</t>
    </r>
    <r>
      <rPr>
        <sz val="12"/>
        <color theme="1"/>
        <rFont val="Calibri"/>
        <family val="2"/>
        <scheme val="minor"/>
      </rPr>
      <t xml:space="preserve"> convergence scope</t>
    </r>
  </si>
  <si>
    <t>17_a</t>
  </si>
  <si>
    <t>17a)</t>
  </si>
  <si>
    <t>int_roles proximity (PIPR-metrical distance)</t>
  </si>
  <si>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</si>
  <si>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</si>
  <si>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</si>
  <si>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</si>
  <si>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</si>
  <si>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</si>
  <si>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</si>
  <si>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</si>
  <si>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</si>
  <si>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</si>
  <si>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</si>
  <si>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</si>
  <si>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</si>
  <si>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</si>
  <si>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</si>
  <si>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i/>
        <sz val="11"/>
        <rFont val="Calibri"/>
        <family val="2"/>
        <scheme val="minor"/>
      </rPr>
      <t>Author:</t>
    </r>
    <r>
      <rPr>
        <b/>
        <i/>
        <sz val="11"/>
        <color theme="1"/>
        <rFont val="Calibri"/>
        <family val="2"/>
        <scheme val="minor"/>
      </rPr>
      <t xml:space="preserve"> Andriy Tyushka</t>
    </r>
  </si>
  <si>
    <r>
      <rPr>
        <sz val="11"/>
        <color theme="1"/>
        <rFont val="Calibri"/>
        <family val="2"/>
        <scheme val="minor"/>
      </rPr>
      <t xml:space="preserve">Dataset: </t>
    </r>
    <r>
      <rPr>
        <b/>
        <sz val="11"/>
        <color theme="1"/>
        <rFont val="Calibri"/>
        <family val="2"/>
        <charset val="238"/>
        <scheme val="minor"/>
      </rPr>
      <t>SPaSIO/CAN-China/goals and roles convergence</t>
    </r>
  </si>
  <si>
    <r>
      <rPr>
        <sz val="11"/>
        <rFont val="Calibri"/>
        <family val="2"/>
        <scheme val="minor"/>
      </rPr>
      <t xml:space="preserve">Case: </t>
    </r>
    <r>
      <rPr>
        <b/>
        <sz val="11"/>
        <color theme="1"/>
        <rFont val="Calibri"/>
        <family val="2"/>
        <scheme val="minor"/>
      </rPr>
      <t>CAN-China</t>
    </r>
  </si>
  <si>
    <r>
      <rPr>
        <sz val="11"/>
        <rFont val="Calibri"/>
        <family val="2"/>
        <scheme val="minor"/>
      </rPr>
      <t xml:space="preserve">Timeframe (H2): </t>
    </r>
    <r>
      <rPr>
        <b/>
        <sz val="11"/>
        <color theme="1"/>
        <rFont val="Calibri"/>
        <family val="2"/>
        <scheme val="minor"/>
      </rPr>
      <t>2005-2015</t>
    </r>
  </si>
  <si>
    <r>
      <rPr>
        <sz val="11"/>
        <rFont val="Calibri"/>
        <family val="2"/>
        <scheme val="minor"/>
      </rPr>
      <t xml:space="preserve">Time series data intervals (H3): </t>
    </r>
    <r>
      <rPr>
        <b/>
        <sz val="11"/>
        <color theme="1"/>
        <rFont val="Calibri"/>
        <family val="2"/>
        <scheme val="minor"/>
      </rPr>
      <t>2000, 2005, 2015</t>
    </r>
  </si>
  <si>
    <t>Joint Commnique on PCCM revitalisation &amp; Non-paper on bilateral cooperation (CAN-developed prorgamme of political cooperation with China)</t>
  </si>
  <si>
    <t>Tables for SPSS</t>
  </si>
  <si>
    <t>DATA SOURCES:</t>
  </si>
  <si>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</si>
  <si>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t>METODOLOGICAL ASSUMPTIONS:</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</si>
  <si>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</si>
  <si>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</si>
  <si>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</si>
  <si>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</si>
  <si>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</si>
  <si>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</si>
  <si>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</si>
  <si>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</si>
  <si>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</si>
  <si>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</si>
  <si>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</si>
  <si>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</si>
  <si>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</si>
  <si>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</si>
  <si>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rPr>
        <b/>
        <sz val="11"/>
        <color theme="1"/>
        <rFont val="Calibri"/>
        <family val="2"/>
        <scheme val="minor"/>
      </rPr>
      <t>IO</t>
    </r>
    <r>
      <rPr>
        <sz val="11"/>
        <color theme="1"/>
        <rFont val="Calibri"/>
        <family val="2"/>
        <scheme val="minor"/>
      </rPr>
      <t xml:space="preserve"> </t>
    </r>
    <r>
      <rPr>
        <b/>
        <sz val="11"/>
        <color theme="1"/>
        <rFont val="Calibri"/>
        <family val="2"/>
        <scheme val="minor"/>
      </rPr>
      <t>int_role</t>
    </r>
    <r>
      <rPr>
        <sz val="11"/>
        <color theme="1"/>
        <rFont val="Calibri"/>
        <family val="2"/>
        <scheme val="minor"/>
      </rPr>
      <t xml:space="preserve"> cumulative index</t>
    </r>
  </si>
  <si>
    <r>
      <rPr>
        <b/>
        <sz val="11"/>
        <color theme="1"/>
        <rFont val="Calibri"/>
        <family val="2"/>
        <scheme val="minor"/>
      </rPr>
      <t>S int_role</t>
    </r>
    <r>
      <rPr>
        <sz val="11"/>
        <color theme="1"/>
        <rFont val="Calibri"/>
        <family val="2"/>
        <scheme val="minor"/>
      </rPr>
      <t xml:space="preserve"> cumulative index</t>
    </r>
  </si>
  <si>
    <r>
      <rPr>
        <b/>
        <sz val="11"/>
        <color theme="1"/>
        <rFont val="Calibri"/>
        <family val="2"/>
        <scheme val="minor"/>
      </rPr>
      <t>int_roles</t>
    </r>
    <r>
      <rPr>
        <sz val="11"/>
        <color theme="1"/>
        <rFont val="Calibri"/>
        <family val="2"/>
        <scheme val="minor"/>
      </rPr>
      <t xml:space="preserve"> proximity coefficient</t>
    </r>
  </si>
  <si>
    <r>
      <rPr>
        <b/>
        <sz val="11"/>
        <color theme="1"/>
        <rFont val="Calibri"/>
        <family val="2"/>
        <scheme val="minor"/>
      </rPr>
      <t>strat_narra</t>
    </r>
    <r>
      <rPr>
        <sz val="11"/>
        <color theme="1"/>
        <rFont val="Calibri"/>
        <family val="2"/>
        <scheme val="minor"/>
      </rPr>
      <t xml:space="preserve"> convergence scope</t>
    </r>
  </si>
  <si>
    <t>international peace and security (incl UN-led peacemaking and security cooperation)</t>
  </si>
  <si>
    <t>organized crime, terrorism, drugs and illicit narcotrafficking</t>
  </si>
  <si>
    <t>regional peace, security and stability</t>
  </si>
  <si>
    <t>ensuring the just balance of power and shift towards multipolar world order</t>
  </si>
  <si>
    <t>CAN-China cooperation dynamisation (incl. with ASEAN)</t>
  </si>
  <si>
    <t>CAN-Mercosur convergence</t>
  </si>
  <si>
    <t>China's 'peaceful reunification and one country, two systems' formula</t>
  </si>
  <si>
    <t>China's peaceful rise and international presence &amp; role enhancement</t>
  </si>
  <si>
    <t>CAN's international presence and role enhancement (incl in the Asia-Pacific realm)</t>
  </si>
  <si>
    <t>climate change and environmental challenges</t>
  </si>
  <si>
    <t>consolidation of democracy and the rule of law</t>
  </si>
  <si>
    <t>economic growth, foreign aid and development cooperation</t>
  </si>
  <si>
    <t>energy security</t>
  </si>
  <si>
    <t>inter-regional cooperation (incl South-South)</t>
  </si>
  <si>
    <t>peace and sustainable development</t>
  </si>
  <si>
    <t>(South-American) regional integration and infrastructure development</t>
  </si>
  <si>
    <t>socio-cultural development and diversity</t>
  </si>
  <si>
    <t>boosting CAN's international presence and role</t>
  </si>
  <si>
    <t>boosting China's international presence and role (incl. China's peaceful rise)</t>
  </si>
  <si>
    <t>CAN-China bilateral dialogue intensification</t>
  </si>
  <si>
    <t>world-order revision (boosting multipolarity, multilateralism, inter-regionalism, UN reform, more just and harmonious world)</t>
  </si>
  <si>
    <t>South-American regional integration</t>
  </si>
  <si>
    <t>CAN-Mercosur convergence &amp; integration</t>
  </si>
  <si>
    <t>sustainable (domestic) development and stability</t>
  </si>
  <si>
    <t>disarmament, arms control and non-proliferation</t>
  </si>
  <si>
    <t>fight against illicit drugs and narcotrafficking</t>
  </si>
  <si>
    <t>economic development and cooperation</t>
  </si>
  <si>
    <t>(South-Amerian &amp; Asia-Pacific) regional security and stability</t>
  </si>
  <si>
    <t>international cooperation</t>
  </si>
  <si>
    <t>international peace and security (incl UN-led peacekeeping)</t>
  </si>
  <si>
    <t>social development and welfare</t>
  </si>
  <si>
    <r>
      <rPr>
        <b/>
        <sz val="11"/>
        <color theme="1"/>
        <rFont val="Calibri"/>
        <family val="2"/>
        <scheme val="minor"/>
      </rPr>
      <t>15</t>
    </r>
    <r>
      <rPr>
        <sz val="11"/>
        <color theme="1"/>
        <rFont val="Calibri"/>
        <family val="2"/>
        <scheme val="minor"/>
      </rPr>
      <t xml:space="preserve"> goals in total</t>
    </r>
  </si>
  <si>
    <r>
      <rPr>
        <b/>
        <sz val="11"/>
        <color theme="1"/>
        <rFont val="Calibri"/>
        <family val="2"/>
        <scheme val="minor"/>
      </rPr>
      <t>5</t>
    </r>
    <r>
      <rPr>
        <sz val="11"/>
        <color theme="1"/>
        <rFont val="Calibri"/>
        <family val="2"/>
        <scheme val="minor"/>
      </rPr>
      <t xml:space="preserve"> overlapping</t>
    </r>
  </si>
  <si>
    <r>
      <rPr>
        <b/>
        <sz val="11"/>
        <color theme="1"/>
        <rFont val="Calibri"/>
        <family val="2"/>
        <scheme val="minor"/>
      </rPr>
      <t>7</t>
    </r>
    <r>
      <rPr>
        <sz val="11"/>
        <color theme="1"/>
        <rFont val="Calibri"/>
        <family val="2"/>
        <scheme val="minor"/>
      </rPr>
      <t xml:space="preserve"> complementary</t>
    </r>
  </si>
  <si>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</si>
  <si>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</si>
  <si>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</si>
  <si>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</si>
  <si>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</si>
  <si>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</si>
  <si>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</si>
  <si>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</si>
  <si>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</si>
  <si>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</si>
  <si>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</si>
  <si>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</si>
  <si>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</si>
  <si>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</si>
  <si>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</si>
  <si>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</si>
  <si>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</si>
  <si>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</si>
  <si>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</si>
  <si>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</si>
  <si>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</si>
  <si>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</si>
  <si>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r>
      <t xml:space="preserve">qty all </t>
    </r>
    <r>
      <rPr>
        <b/>
        <sz val="11"/>
        <color theme="1"/>
        <rFont val="Calibri"/>
        <family val="2"/>
        <scheme val="minor"/>
      </rPr>
      <t>goals</t>
    </r>
  </si>
  <si>
    <r>
      <t xml:space="preserve">goals proximity, Pearson correlation coeff for </t>
    </r>
    <r>
      <rPr>
        <b/>
        <sz val="11"/>
        <color theme="1"/>
        <rFont val="Calibri"/>
        <family val="2"/>
        <scheme val="minor"/>
      </rPr>
      <t>S : IO</t>
    </r>
    <r>
      <rPr>
        <sz val="11"/>
        <color theme="1"/>
        <rFont val="Calibri"/>
        <family val="2"/>
        <scheme val="minor"/>
      </rPr>
      <t xml:space="preserve"> pair</t>
    </r>
  </si>
  <si>
    <r>
      <t xml:space="preserve">goals proximity, Pearson correlation coeff for </t>
    </r>
    <r>
      <rPr>
        <b/>
        <sz val="11"/>
        <color theme="1"/>
        <rFont val="Calibri"/>
        <family val="2"/>
        <scheme val="minor"/>
      </rPr>
      <t>S : S-IO</t>
    </r>
    <r>
      <rPr>
        <sz val="11"/>
        <color theme="1"/>
        <rFont val="Calibri"/>
        <family val="2"/>
        <scheme val="minor"/>
      </rPr>
      <t xml:space="preserve"> pair</t>
    </r>
  </si>
  <si>
    <r>
      <t xml:space="preserve">goals proximity, Pearson correlation coeff for </t>
    </r>
    <r>
      <rPr>
        <b/>
        <sz val="11"/>
        <color theme="1"/>
        <rFont val="Calibri"/>
        <family val="2"/>
        <scheme val="minor"/>
      </rPr>
      <t>IO : S-IO</t>
    </r>
    <r>
      <rPr>
        <sz val="11"/>
        <color theme="1"/>
        <rFont val="Calibri"/>
        <family val="2"/>
        <scheme val="minor"/>
      </rPr>
      <t xml:space="preserve"> pair</t>
    </r>
  </si>
  <si>
    <r>
      <t xml:space="preserve">qty all </t>
    </r>
    <r>
      <rPr>
        <b/>
        <sz val="11"/>
        <color theme="1"/>
        <rFont val="Calibri"/>
        <family val="2"/>
        <scheme val="minor"/>
      </rPr>
      <t>issues</t>
    </r>
  </si>
  <si>
    <r>
      <t xml:space="preserve">salient issue proximity, Pearson correlation coeff for </t>
    </r>
    <r>
      <rPr>
        <b/>
        <sz val="11"/>
        <color theme="1"/>
        <rFont val="Calibri"/>
        <family val="2"/>
        <scheme val="minor"/>
      </rPr>
      <t>S : IO</t>
    </r>
    <r>
      <rPr>
        <sz val="11"/>
        <color theme="1"/>
        <rFont val="Calibri"/>
        <family val="2"/>
        <scheme val="minor"/>
      </rPr>
      <t xml:space="preserve"> pair</t>
    </r>
  </si>
  <si>
    <r>
      <t xml:space="preserve">salient issue proximity, Pearson correlation coeff for </t>
    </r>
    <r>
      <rPr>
        <b/>
        <sz val="11"/>
        <color theme="1"/>
        <rFont val="Calibri"/>
        <family val="2"/>
        <scheme val="minor"/>
      </rPr>
      <t>S : S-IO</t>
    </r>
    <r>
      <rPr>
        <sz val="11"/>
        <color theme="1"/>
        <rFont val="Calibri"/>
        <family val="2"/>
        <scheme val="minor"/>
      </rPr>
      <t xml:space="preserve"> pair</t>
    </r>
  </si>
  <si>
    <r>
      <t xml:space="preserve">salient issue proximity, Pearson correlation coeff for </t>
    </r>
    <r>
      <rPr>
        <b/>
        <sz val="11"/>
        <color theme="1"/>
        <rFont val="Calibri"/>
        <family val="2"/>
        <scheme val="minor"/>
      </rPr>
      <t>IO : S-IO</t>
    </r>
    <r>
      <rPr>
        <sz val="11"/>
        <color theme="1"/>
        <rFont val="Calibri"/>
        <family val="2"/>
        <scheme val="minor"/>
      </rPr>
      <t xml:space="preserve"> pair</t>
    </r>
  </si>
  <si>
    <r>
      <rPr>
        <i/>
        <sz val="11"/>
        <rFont val="Calibri"/>
        <family val="2"/>
        <scheme val="minor"/>
      </rPr>
      <t>Editors:</t>
    </r>
    <r>
      <rPr>
        <b/>
        <i/>
        <sz val="11"/>
        <color theme="1"/>
        <rFont val="Calibri"/>
        <family val="2"/>
        <scheme val="minor"/>
      </rPr>
      <t xml:space="preserve"> Andriy Tyushka and Lucyna Czechowska</t>
    </r>
  </si>
  <si>
    <t>Strategic bilateral documents, 2000–2015</t>
  </si>
  <si>
    <t>CAN’s strategic documents, 1999–2015</t>
  </si>
  <si>
    <t>China’s strategic documents, 2000–2015</t>
  </si>
  <si>
    <r>
      <t xml:space="preserve">CAN-China. (2000, March 30). </t>
    </r>
    <r>
      <rPr>
        <i/>
        <sz val="11"/>
        <color rgb="FF000000"/>
        <rFont val="Calibri"/>
        <family val="2"/>
        <scheme val="minor"/>
      </rPr>
      <t>Acuerdo para el establecimiento de un mecanismo de consulta política y cooperación entre la Comunidad Andina y la República Popular China</t>
    </r>
    <r>
      <rPr>
        <sz val="11"/>
        <color rgb="FF000000"/>
        <rFont val="Calibri"/>
        <family val="2"/>
        <scheme val="minor"/>
      </rPr>
      <t xml:space="preserve"> (SG/di341). Beijing. Retrieved on September 4, 2018 from http://intranet.comunidadandina.org/Documentos/DInformativos/SGdi341.doc</t>
    </r>
  </si>
  <si>
    <r>
      <t xml:space="preserve">CAN-China. (2002, October 21). </t>
    </r>
    <r>
      <rPr>
        <i/>
        <sz val="11"/>
        <color rgb="FF000000"/>
        <rFont val="Calibri"/>
        <family val="2"/>
        <scheme val="minor"/>
      </rPr>
      <t>Comunicado Conjunto de la I Reunión CAN-República China</t>
    </r>
    <r>
      <rPr>
        <sz val="11"/>
        <color rgb="FF000000"/>
        <rFont val="Calibri"/>
        <family val="2"/>
        <scheme val="minor"/>
      </rPr>
      <t>. Bogotá. Retrieved on September 4, 2018 from http://www.comunidadandina.org/documentos/actas/com21-10-02.htm</t>
    </r>
  </si>
  <si>
    <r>
      <t xml:space="preserve">CAN-China. (2004, September 6). </t>
    </r>
    <r>
      <rPr>
        <i/>
        <sz val="11"/>
        <color rgb="FF000000"/>
        <rFont val="Calibri"/>
        <family val="2"/>
        <scheme val="minor"/>
      </rPr>
      <t>Comunicado Conjunto de la II Reunión CAN-República China</t>
    </r>
    <r>
      <rPr>
        <sz val="11"/>
        <color rgb="FF000000"/>
        <rFont val="Calibri"/>
        <family val="2"/>
        <scheme val="minor"/>
      </rPr>
      <t>. Beijing. Retrieved on September 4, 2018 from http://www.comunidadandina.org/Prensa.aspx?id=1398&amp;accion=detalle&amp;cat=NP&amp;title=comunicado-de-prensa-conjunto-de-la-ii-reunion-de-consulta-entre-la-republica-popular-china-y-la-comunidad-andina</t>
    </r>
  </si>
  <si>
    <r>
      <t xml:space="preserve">CAN-China. (2005a, February 27). </t>
    </r>
    <r>
      <rPr>
        <i/>
        <sz val="11"/>
        <color rgb="FF000000"/>
        <rFont val="Calibri"/>
        <family val="2"/>
        <scheme val="minor"/>
      </rPr>
      <t>Comunicado de Prensa Conjunto de la Reunión del Consejo Andino de Ministros de Relaciones Exteriores con el Vicepresidente de la República Popular China</t>
    </r>
    <r>
      <rPr>
        <sz val="11"/>
        <color rgb="FF000000"/>
        <rFont val="Calibri"/>
        <family val="2"/>
        <scheme val="minor"/>
      </rPr>
      <t>. Lima. Retrieved on September 4, 2018 from http://www.comunidadandina.org/Prensa.aspx?id=1573&amp;accion=detalle&amp;cat=NP&amp;title=comunicado-de-prensa-conjunto-de-la-reunion-del-consejo-andino-de-ministros-de-relaciones-exteriores-con-el-vicepresidente-de-la-republica-popular-china</t>
    </r>
  </si>
  <si>
    <r>
      <t xml:space="preserve">CAN-China. (2005b, October 27). </t>
    </r>
    <r>
      <rPr>
        <i/>
        <sz val="11"/>
        <color rgb="FF000000"/>
        <rFont val="Calibri"/>
        <family val="2"/>
        <scheme val="minor"/>
      </rPr>
      <t>Hacia un Programa de Cooperación Comunidad Andina – República Popular China</t>
    </r>
    <r>
      <rPr>
        <sz val="11"/>
        <color rgb="FF000000"/>
        <rFont val="Calibri"/>
        <family val="2"/>
        <scheme val="minor"/>
      </rPr>
      <t xml:space="preserve"> (</t>
    </r>
    <r>
      <rPr>
        <i/>
        <sz val="11"/>
        <color rgb="FF000000"/>
        <rFont val="Calibri"/>
        <family val="2"/>
        <scheme val="minor"/>
      </rPr>
      <t>Documento de Trabajo SG/di774)</t>
    </r>
    <r>
      <rPr>
        <sz val="11"/>
        <color rgb="FF000000"/>
        <rFont val="Calibri"/>
        <family val="2"/>
        <scheme val="minor"/>
      </rPr>
      <t>. Caracas. Retrieved on September 4, 2018 from http://intranet.comunidadandina.org/Documentos/DInformativos/SGdi774.doc</t>
    </r>
  </si>
  <si>
    <r>
      <t xml:space="preserve">CAN-China. (2006, September 19). </t>
    </r>
    <r>
      <rPr>
        <i/>
        <sz val="11"/>
        <color rgb="FF000000"/>
        <rFont val="Calibri"/>
        <family val="2"/>
        <scheme val="minor"/>
      </rPr>
      <t>Nota de prensa: CAN y China impulsarán reactivación del Mecanismo de consulta política y cooperación</t>
    </r>
    <r>
      <rPr>
        <sz val="11"/>
        <color rgb="FF000000"/>
        <rFont val="Calibri"/>
        <family val="2"/>
        <scheme val="minor"/>
      </rPr>
      <t>. Lima. Retrieved on September 4, 2018 from http://www.comunidadandina.org/Prensa.aspx?id=1997&amp;accion=detalle&amp;cat=NP&amp;title=can-y-china-impulsaran-reactivacion-del-mecanismo-de-consulta-politica-y-cooperacion</t>
    </r>
  </si>
  <si>
    <r>
      <t>Acuerdo de Integración Subregional Andino</t>
    </r>
    <r>
      <rPr>
        <sz val="11"/>
        <color rgb="FF000000"/>
        <rFont val="Calibri"/>
        <family val="2"/>
        <scheme val="minor"/>
      </rPr>
      <t xml:space="preserve"> (</t>
    </r>
    <r>
      <rPr>
        <i/>
        <sz val="11"/>
        <color rgb="FF000000"/>
        <rFont val="Calibri"/>
        <family val="2"/>
        <scheme val="minor"/>
      </rPr>
      <t>Acuerdo de Cartagena</t>
    </r>
    <r>
      <rPr>
        <sz val="11"/>
        <color rgb="FF000000"/>
        <rFont val="Calibri"/>
        <family val="2"/>
        <scheme val="minor"/>
      </rPr>
      <t>) (</t>
    </r>
    <r>
      <rPr>
        <i/>
        <sz val="11"/>
        <color rgb="FF000000"/>
        <rFont val="Calibri"/>
        <family val="2"/>
        <scheme val="minor"/>
      </rPr>
      <t>Decisión 563</t>
    </r>
    <r>
      <rPr>
        <sz val="11"/>
        <color rgb="FF000000"/>
        <rFont val="Calibri"/>
        <family val="2"/>
        <scheme val="minor"/>
      </rPr>
      <t>). (1969, May 26). Cartagena. Retrieved on September 4, 2018 from http://intranet.comunidadandina.org/Documentos/DBasicos/DBasico1.doc</t>
    </r>
  </si>
  <si>
    <r>
      <t xml:space="preserve">Consejo Andino de Ministros de Relaciones Exteriores (CAMRE). (1999, May 25). </t>
    </r>
    <r>
      <rPr>
        <i/>
        <sz val="11"/>
        <color rgb="FF000000"/>
        <rFont val="Calibri"/>
        <family val="2"/>
        <scheme val="minor"/>
      </rPr>
      <t>Lineamientos de la Política Exterior Común</t>
    </r>
    <r>
      <rPr>
        <sz val="11"/>
        <color rgb="FF000000"/>
        <rFont val="Calibri"/>
        <family val="2"/>
        <scheme val="minor"/>
      </rPr>
      <t xml:space="preserve"> (</t>
    </r>
    <r>
      <rPr>
        <i/>
        <sz val="11"/>
        <color rgb="FF000000"/>
        <rFont val="Calibri"/>
        <family val="2"/>
        <scheme val="minor"/>
      </rPr>
      <t>Decisión 458</t>
    </r>
    <r>
      <rPr>
        <sz val="11"/>
        <color rgb="FF000000"/>
        <rFont val="Calibri"/>
        <family val="2"/>
        <scheme val="minor"/>
      </rPr>
      <t>). Cartagena. Retrieved on September 4, 2018 from http://intranet.comunidadandina.org/Documentos/decisiones/DEC458.doc</t>
    </r>
  </si>
  <si>
    <r>
      <t>Consejo Andino de Ministros de Relaciones Exteriores (CAMRE). (2000a, February 3). </t>
    </r>
    <r>
      <rPr>
        <i/>
        <sz val="11"/>
        <color rgb="FF000000"/>
        <rFont val="Calibri"/>
        <family val="2"/>
        <scheme val="minor"/>
      </rPr>
      <t xml:space="preserve">Directiva </t>
    </r>
    <r>
      <rPr>
        <sz val="11"/>
        <color rgb="FF000000"/>
        <rFont val="Calibri"/>
        <family val="2"/>
        <scheme val="minor"/>
      </rPr>
      <t>Nº</t>
    </r>
    <r>
      <rPr>
        <i/>
        <sz val="11"/>
        <color rgb="FF000000"/>
        <rFont val="Calibri"/>
        <family val="2"/>
        <scheme val="minor"/>
      </rPr>
      <t>1 sobre Política Exterior Común (Decisión 475)</t>
    </r>
    <r>
      <rPr>
        <sz val="11"/>
        <color rgb="FF000000"/>
        <rFont val="Calibri"/>
        <family val="2"/>
        <scheme val="minor"/>
      </rPr>
      <t xml:space="preserve">. </t>
    </r>
    <r>
      <rPr>
        <i/>
        <sz val="11"/>
        <color rgb="FF000000"/>
        <rFont val="Calibri"/>
        <family val="2"/>
        <scheme val="minor"/>
      </rPr>
      <t>Gaceta Oficial No.5</t>
    </r>
    <r>
      <rPr>
        <sz val="11"/>
        <color rgb="FF000000"/>
        <rFont val="Calibri"/>
        <family val="2"/>
        <scheme val="minor"/>
      </rPr>
      <t>. Retrieved on September 4, 2018 from http://www.sice.oas.org/Trade/Junac/decisiones/dec475s.asp</t>
    </r>
  </si>
  <si>
    <r>
      <t>Consejo Andino de Ministros de Relaciones Exteriores (CAMRE). (2000b, April 26). </t>
    </r>
    <r>
      <rPr>
        <i/>
        <sz val="11"/>
        <color rgb="FF000000"/>
        <rFont val="Calibri"/>
        <family val="2"/>
        <scheme val="minor"/>
      </rPr>
      <t xml:space="preserve">Seguimiento de la Política Exterior Común (Decisión 476). Lima. </t>
    </r>
    <r>
      <rPr>
        <sz val="11"/>
        <color rgb="FF000000"/>
        <rFont val="Calibri"/>
        <family val="2"/>
        <scheme val="minor"/>
      </rPr>
      <t xml:space="preserve">Retrieved on September 4, 2018 from </t>
    </r>
    <r>
      <rPr>
        <i/>
        <sz val="11"/>
        <color rgb="FF000000"/>
        <rFont val="Calibri"/>
        <family val="2"/>
        <scheme val="minor"/>
      </rPr>
      <t xml:space="preserve"> </t>
    </r>
    <r>
      <rPr>
        <sz val="11"/>
        <color rgb="FF000000"/>
        <rFont val="Calibri"/>
        <family val="2"/>
        <scheme val="minor"/>
      </rPr>
      <t>http://intranet.comunidadandina.org/Documentos/gacetas/Gace559.PDF</t>
    </r>
  </si>
  <si>
    <r>
      <t xml:space="preserve">Consejo Presidencial Andino. (2000, June 9–10). </t>
    </r>
    <r>
      <rPr>
        <i/>
        <sz val="11"/>
        <color rgb="FF000000"/>
        <rFont val="Calibri"/>
        <family val="2"/>
        <scheme val="minor"/>
      </rPr>
      <t>Decimosegunda Reunión del Consejo Presidencial Andino</t>
    </r>
    <r>
      <rPr>
        <sz val="11"/>
        <color rgb="FF000000"/>
        <rFont val="Calibri"/>
        <family val="2"/>
        <scheme val="minor"/>
      </rPr>
      <t xml:space="preserve"> (</t>
    </r>
    <r>
      <rPr>
        <i/>
        <sz val="11"/>
        <color rgb="FF000000"/>
        <rFont val="Calibri"/>
        <family val="2"/>
        <scheme val="minor"/>
      </rPr>
      <t>Acta de Lima</t>
    </r>
    <r>
      <rPr>
        <sz val="11"/>
        <color rgb="FF000000"/>
        <rFont val="Calibri"/>
        <family val="2"/>
        <scheme val="minor"/>
      </rPr>
      <t>). Lima. Retrieved on September 4, 2018 from http://intranet.comunidadandina.org/Documentos/Presidencial/CP_12.doc</t>
    </r>
  </si>
  <si>
    <r>
      <t xml:space="preserve">Consejo Andino de Ministros de Relaciones Exteriores (CAMRE). (2001, June 22). </t>
    </r>
    <r>
      <rPr>
        <i/>
        <sz val="11"/>
        <color rgb="FF000000"/>
        <rFont val="Calibri"/>
        <family val="2"/>
        <scheme val="minor"/>
      </rPr>
      <t xml:space="preserve">Actualización de la Directiva Nº 1 sobre formulación y ejecución de la Política. Exterior Común (Decisión 499). Valencia. </t>
    </r>
    <r>
      <rPr>
        <sz val="11"/>
        <color rgb="FF000000"/>
        <rFont val="Calibri"/>
        <family val="2"/>
        <scheme val="minor"/>
      </rPr>
      <t xml:space="preserve">Retrieved on September 4, 2018 from </t>
    </r>
    <r>
      <rPr>
        <i/>
        <sz val="11"/>
        <color rgb="FF000000"/>
        <rFont val="Calibri"/>
        <family val="2"/>
        <scheme val="minor"/>
      </rPr>
      <t xml:space="preserve"> http://intranet.comunidadandina.org/documentos/Gacetas/gace680.pdf</t>
    </r>
  </si>
  <si>
    <r>
      <t xml:space="preserve">Consejo Presidencial Andino. (2001a, June 23–24). </t>
    </r>
    <r>
      <rPr>
        <i/>
        <sz val="11"/>
        <color rgb="FF000000"/>
        <rFont val="Calibri"/>
        <family val="2"/>
        <scheme val="minor"/>
      </rPr>
      <t xml:space="preserve">Decimotercera Reunión del Consejo Presidencial Andino </t>
    </r>
    <r>
      <rPr>
        <sz val="11"/>
        <color rgb="FF000000"/>
        <rFont val="Calibri"/>
        <family val="2"/>
        <scheme val="minor"/>
      </rPr>
      <t>(</t>
    </r>
    <r>
      <rPr>
        <i/>
        <sz val="11"/>
        <color rgb="FF000000"/>
        <rFont val="Calibri"/>
        <family val="2"/>
        <scheme val="minor"/>
      </rPr>
      <t>Acta de Carabobo</t>
    </r>
    <r>
      <rPr>
        <sz val="11"/>
        <color rgb="FF000000"/>
        <rFont val="Calibri"/>
        <family val="2"/>
        <scheme val="minor"/>
      </rPr>
      <t>). Valencia. Retrieved on September 4, 2018 from http://www.sice.oas.org/Trade/Junac/XIIIacta_s.asp</t>
    </r>
  </si>
  <si>
    <r>
      <t xml:space="preserve">Consejo Presidencial Andino. (2001b, July 28–29). </t>
    </r>
    <r>
      <rPr>
        <i/>
        <sz val="11"/>
        <color rgb="FF000000"/>
        <rFont val="Calibri"/>
        <family val="2"/>
        <scheme val="minor"/>
      </rPr>
      <t>Reunión Extraordinaria del Consejo Presidencial Andino – Declaración de Machu Picchu sobre la Democracia, los Derechos de los Pueblos Indígenas y la Lucha contra la Pobreza</t>
    </r>
    <r>
      <rPr>
        <sz val="11"/>
        <color rgb="FF000000"/>
        <rFont val="Calibri"/>
        <family val="2"/>
        <scheme val="minor"/>
      </rPr>
      <t xml:space="preserve"> (</t>
    </r>
    <r>
      <rPr>
        <i/>
        <sz val="11"/>
        <color rgb="FF000000"/>
        <rFont val="Calibri"/>
        <family val="2"/>
        <scheme val="minor"/>
      </rPr>
      <t>Declaracion de Machu Picchu</t>
    </r>
    <r>
      <rPr>
        <sz val="11"/>
        <color rgb="FF000000"/>
        <rFont val="Calibri"/>
        <family val="2"/>
        <scheme val="minor"/>
      </rPr>
      <t>). Lima-Machu Picchu. Retrieved on September 4, 2018 from http://www.sice.oas.org/Trade/Junac/MachuPicchu_s.asp</t>
    </r>
  </si>
  <si>
    <r>
      <t xml:space="preserve">Secretaría General de la Comunidad Andina (SGCAN). (2001, July 13). </t>
    </r>
    <r>
      <rPr>
        <i/>
        <sz val="11"/>
        <color rgb="FF000000"/>
        <rFont val="Calibri"/>
        <family val="2"/>
        <scheme val="minor"/>
      </rPr>
      <t>Criterios y pautas para la formulación y ejecución de la Política Exterior Común </t>
    </r>
    <r>
      <rPr>
        <sz val="11"/>
        <color rgb="FF000000"/>
        <rFont val="Calibri"/>
        <family val="2"/>
        <scheme val="minor"/>
      </rPr>
      <t>(</t>
    </r>
    <r>
      <rPr>
        <i/>
        <sz val="11"/>
        <color rgb="FF000000"/>
        <rFont val="Calibri"/>
        <family val="2"/>
        <scheme val="minor"/>
      </rPr>
      <t>Texto unificado de la Directiva No. 1 de la Política Exterior Común</t>
    </r>
    <r>
      <rPr>
        <sz val="11"/>
        <color rgb="FF000000"/>
        <rFont val="Calibri"/>
        <family val="2"/>
        <scheme val="minor"/>
      </rPr>
      <t>) (</t>
    </r>
    <r>
      <rPr>
        <i/>
        <sz val="11"/>
        <color rgb="FF000000"/>
        <rFont val="Calibri"/>
        <family val="2"/>
        <scheme val="minor"/>
      </rPr>
      <t>Resolución 528</t>
    </r>
    <r>
      <rPr>
        <sz val="11"/>
        <color rgb="FF000000"/>
        <rFont val="Calibri"/>
        <family val="2"/>
        <scheme val="minor"/>
      </rPr>
      <t>). Lima. Retrieved on September 4, 2018 from http://intranet.comunidadandina.org/Documentos/resoluciones/RESo528.doc</t>
    </r>
  </si>
  <si>
    <r>
      <t xml:space="preserve">Consejo Presidencial Andino. (2002, January 30). </t>
    </r>
    <r>
      <rPr>
        <i/>
        <sz val="11"/>
        <color rgb="FF000000"/>
        <rFont val="Calibri"/>
        <family val="2"/>
        <scheme val="minor"/>
      </rPr>
      <t>Reunión Extraordinaria del Consejo Presidencial Andino – Declaración</t>
    </r>
    <r>
      <rPr>
        <sz val="11"/>
        <color rgb="FF000000"/>
        <rFont val="Calibri"/>
        <family val="2"/>
        <scheme val="minor"/>
      </rPr>
      <t xml:space="preserve"> (</t>
    </r>
    <r>
      <rPr>
        <i/>
        <sz val="11"/>
        <color rgb="FF000000"/>
        <rFont val="Calibri"/>
        <family val="2"/>
        <scheme val="minor"/>
      </rPr>
      <t>Declaracion de Santa Cruz de la Sierra</t>
    </r>
    <r>
      <rPr>
        <sz val="11"/>
        <color rgb="FF000000"/>
        <rFont val="Calibri"/>
        <family val="2"/>
        <scheme val="minor"/>
      </rPr>
      <t>). Santa Cruz de la Sierra.</t>
    </r>
  </si>
  <si>
    <r>
      <t xml:space="preserve">Secretaría General de la Comunidad Andina. (2003, June 20). </t>
    </r>
    <r>
      <rPr>
        <i/>
        <sz val="11"/>
        <color rgb="FF000000"/>
        <rFont val="Calibri"/>
        <family val="2"/>
        <scheme val="minor"/>
      </rPr>
      <t>Desarollo de la Política Exterior Común</t>
    </r>
    <r>
      <rPr>
        <sz val="11"/>
        <color rgb="FF000000"/>
        <rFont val="Calibri"/>
        <family val="2"/>
        <scheme val="minor"/>
      </rPr>
      <t xml:space="preserve"> (</t>
    </r>
    <r>
      <rPr>
        <i/>
        <sz val="11"/>
        <color rgb="FF000000"/>
        <rFont val="Calibri"/>
        <family val="2"/>
        <scheme val="minor"/>
      </rPr>
      <t>SGdt078_R18</t>
    </r>
    <r>
      <rPr>
        <sz val="11"/>
        <color rgb="FF000000"/>
        <rFont val="Calibri"/>
        <family val="2"/>
        <scheme val="minor"/>
      </rPr>
      <t>). Lima. Retrieved on September 4, 2018 from http://intranet.comunidadandina.org/Documentos/DTrabajo/SGdt078_R18.doc</t>
    </r>
  </si>
  <si>
    <r>
      <t xml:space="preserve">Consejo Andino de Ministros de Relaciones Exteriores (CAMRE). (2003 June 24–25). </t>
    </r>
    <r>
      <rPr>
        <i/>
        <sz val="11"/>
        <color rgb="FF000000"/>
        <rFont val="Calibri"/>
        <family val="2"/>
        <scheme val="minor"/>
      </rPr>
      <t>Creación del Comité Andino de Titulares de Organismos de Cooperación Internacional de la Comunidad Andina (CATOCI) (Decisión 554)</t>
    </r>
    <r>
      <rPr>
        <sz val="11"/>
        <color rgb="FF000000"/>
        <rFont val="Calibri"/>
        <family val="2"/>
        <scheme val="minor"/>
      </rPr>
      <t>. Quirama. Retrieved on September 4, 2018 from http://intranet.comunidadandina.org/Documentos/decisione/DEC554.doc</t>
    </r>
  </si>
  <si>
    <r>
      <t xml:space="preserve">Consejo Presidencial Andino. (2003, June 27–28). </t>
    </r>
    <r>
      <rPr>
        <i/>
        <sz val="11"/>
        <color rgb="FF000000"/>
        <rFont val="Calibri"/>
        <family val="2"/>
        <scheme val="minor"/>
      </rPr>
      <t>Decimoquarta Reunión del Consejo Presidencial Andino – Declaración ‘La Renovación del Compromiso Comunitario’</t>
    </r>
    <r>
      <rPr>
        <sz val="11"/>
        <color rgb="FF000000"/>
        <rFont val="Calibri"/>
        <family val="2"/>
        <scheme val="minor"/>
      </rPr>
      <t xml:space="preserve"> (</t>
    </r>
    <r>
      <rPr>
        <i/>
        <sz val="11"/>
        <color rgb="FF000000"/>
        <rFont val="Calibri"/>
        <family val="2"/>
        <scheme val="minor"/>
      </rPr>
      <t>Acta de Quirama</t>
    </r>
    <r>
      <rPr>
        <sz val="11"/>
        <color rgb="FF000000"/>
        <rFont val="Calibri"/>
        <family val="2"/>
        <scheme val="minor"/>
      </rPr>
      <t>). Quirama. Retrieved on September 4, 2018 from http://www.comunidadandina.org/BDA/docs/CAN-INT-0012.pdf</t>
    </r>
  </si>
  <si>
    <r>
      <t xml:space="preserve">Consejo Presidencial Andino. (2004, July 12). </t>
    </r>
    <r>
      <rPr>
        <i/>
        <sz val="11"/>
        <color rgb="FF000000"/>
        <rFont val="Calibri"/>
        <family val="2"/>
        <scheme val="minor"/>
      </rPr>
      <t>Decimoquinta Reunión del Consejo Presidencial Andino – Declaración</t>
    </r>
    <r>
      <rPr>
        <sz val="11"/>
        <color rgb="FF000000"/>
        <rFont val="Calibri"/>
        <family val="2"/>
        <scheme val="minor"/>
      </rPr>
      <t xml:space="preserve"> (</t>
    </r>
    <r>
      <rPr>
        <i/>
        <sz val="11"/>
        <color rgb="FF000000"/>
        <rFont val="Calibri"/>
        <family val="2"/>
        <scheme val="minor"/>
      </rPr>
      <t>Acta de Quito</t>
    </r>
    <r>
      <rPr>
        <sz val="11"/>
        <color rgb="FF000000"/>
        <rFont val="Calibri"/>
        <family val="2"/>
        <scheme val="minor"/>
      </rPr>
      <t>). San Francisco de Quito. Retrieved on September 4, 2018 from http://intranet.comunidadandina.org/Documentos/Presidencial/CP_15.doc</t>
    </r>
  </si>
  <si>
    <r>
      <t xml:space="preserve">Consejo Presidencial Andino. (2005, July 18). </t>
    </r>
    <r>
      <rPr>
        <i/>
        <sz val="11"/>
        <color rgb="FF000000"/>
        <rFont val="Calibri"/>
        <family val="2"/>
        <scheme val="minor"/>
      </rPr>
      <t xml:space="preserve">Decimosexta Reunión del Consejo Presidencial Andino – Declaración </t>
    </r>
    <r>
      <rPr>
        <sz val="11"/>
        <color rgb="FF000000"/>
        <rFont val="Calibri"/>
        <family val="2"/>
        <scheme val="minor"/>
      </rPr>
      <t>(</t>
    </r>
    <r>
      <rPr>
        <i/>
        <sz val="11"/>
        <color rgb="FF000000"/>
        <rFont val="Calibri"/>
        <family val="2"/>
        <scheme val="minor"/>
      </rPr>
      <t>Acta de Lima</t>
    </r>
    <r>
      <rPr>
        <sz val="11"/>
        <color rgb="FF000000"/>
        <rFont val="Calibri"/>
        <family val="2"/>
        <scheme val="minor"/>
      </rPr>
      <t>). Lima. Retrieved on September 4, 2018 from http://intranet.comunidadandina.org/Documentos/Presidencial/CP_16.doc</t>
    </r>
  </si>
  <si>
    <r>
      <t xml:space="preserve">Consejo Presidencial Andino. (2006, June 13). </t>
    </r>
    <r>
      <rPr>
        <i/>
        <sz val="11"/>
        <color rgb="FF000000"/>
        <rFont val="Calibri"/>
        <family val="2"/>
        <scheme val="minor"/>
      </rPr>
      <t>Reunión Extraordinaria del Consejo Presidencial Andino – Declaración</t>
    </r>
    <r>
      <rPr>
        <sz val="11"/>
        <color rgb="FF000000"/>
        <rFont val="Calibri"/>
        <family val="2"/>
        <scheme val="minor"/>
      </rPr>
      <t xml:space="preserve"> (</t>
    </r>
    <r>
      <rPr>
        <i/>
        <sz val="11"/>
        <color rgb="FF000000"/>
        <rFont val="Calibri"/>
        <family val="2"/>
        <scheme val="minor"/>
      </rPr>
      <t>Declaracion de Quito</t>
    </r>
    <r>
      <rPr>
        <sz val="11"/>
        <color rgb="FF000000"/>
        <rFont val="Calibri"/>
        <family val="2"/>
        <scheme val="minor"/>
      </rPr>
      <t>). Quito. Retrieved on September 4, 2018 from http://www.sice.oas.org/Trade/Junac/Dec-Quito.pdf</t>
    </r>
  </si>
  <si>
    <r>
      <t xml:space="preserve">Consejo Presidencial Andino. (2007, June 14). </t>
    </r>
    <r>
      <rPr>
        <i/>
        <sz val="11"/>
        <color rgb="FF000000"/>
        <rFont val="Calibri"/>
        <family val="2"/>
        <scheme val="minor"/>
      </rPr>
      <t>XVII Reunión del Consejo Presidencial Andino – Declaración</t>
    </r>
    <r>
      <rPr>
        <sz val="11"/>
        <color rgb="FF000000"/>
        <rFont val="Calibri"/>
        <family val="2"/>
        <scheme val="minor"/>
      </rPr>
      <t xml:space="preserve"> (</t>
    </r>
    <r>
      <rPr>
        <i/>
        <sz val="11"/>
        <color rgb="FF000000"/>
        <rFont val="Calibri"/>
        <family val="2"/>
        <scheme val="minor"/>
      </rPr>
      <t>Declaracion de Tarija</t>
    </r>
    <r>
      <rPr>
        <sz val="11"/>
        <color rgb="FF000000"/>
        <rFont val="Calibri"/>
        <family val="2"/>
        <scheme val="minor"/>
      </rPr>
      <t>). Tarija. Retrieved on September 4, 2018 from http://intranet.comunidadandina.org/Documentos/Presidencial/CP_17.doc</t>
    </r>
  </si>
  <si>
    <r>
      <t xml:space="preserve">Consejo Andino de Ministros de Relaciones Exteriores (CAMRE). (2010, February 5). </t>
    </r>
    <r>
      <rPr>
        <i/>
        <sz val="11"/>
        <color rgb="FF000000"/>
        <rFont val="Calibri"/>
        <family val="2"/>
        <scheme val="minor"/>
      </rPr>
      <t xml:space="preserve">Agenda Estratégica Andina </t>
    </r>
    <r>
      <rPr>
        <sz val="11"/>
        <color rgb="FF000000"/>
        <rFont val="Calibri"/>
        <family val="2"/>
        <scheme val="minor"/>
      </rPr>
      <t>(</t>
    </r>
    <r>
      <rPr>
        <i/>
        <sz val="11"/>
        <color rgb="FF000000"/>
        <rFont val="Calibri"/>
        <family val="2"/>
        <scheme val="minor"/>
      </rPr>
      <t>SG/di935</t>
    </r>
    <r>
      <rPr>
        <sz val="11"/>
        <color rgb="FF000000"/>
        <rFont val="Calibri"/>
        <family val="2"/>
        <scheme val="minor"/>
      </rPr>
      <t>). Lima. Retrieved from: Retrieved on September 4, 2018 from http://intranet.comunidadandina.org/Documentos/DInformativos/SGdi935.doc</t>
    </r>
  </si>
  <si>
    <r>
      <t>Consejo Andino de Ministros de Relaciones Exteriores (CAMRE). (2010, July 22</t>
    </r>
    <r>
      <rPr>
        <i/>
        <sz val="11"/>
        <color rgb="FF000000"/>
        <rFont val="Calibri"/>
        <family val="2"/>
        <scheme val="minor"/>
      </rPr>
      <t>). Observadores de la Comunidad Andina</t>
    </r>
    <r>
      <rPr>
        <sz val="11"/>
        <color rgb="FF000000"/>
        <rFont val="Calibri"/>
        <family val="2"/>
        <scheme val="minor"/>
      </rPr>
      <t xml:space="preserve"> (</t>
    </r>
    <r>
      <rPr>
        <i/>
        <sz val="11"/>
        <color rgb="FF000000"/>
        <rFont val="Calibri"/>
        <family val="2"/>
        <scheme val="minor"/>
      </rPr>
      <t>Decisión 741</t>
    </r>
    <r>
      <rPr>
        <sz val="11"/>
        <color rgb="FF000000"/>
        <rFont val="Calibri"/>
        <family val="2"/>
        <scheme val="minor"/>
      </rPr>
      <t>). Lima. Retrieved on September 4, 2018 from  http://intranet.comunidadandina.org/Documentos/decisiones/DEC741.doc</t>
    </r>
  </si>
  <si>
    <r>
      <t xml:space="preserve">Consejo Presidencial Andino. (2011a July 28). </t>
    </r>
    <r>
      <rPr>
        <i/>
        <sz val="11"/>
        <color rgb="FF000000"/>
        <rFont val="Calibri"/>
        <family val="2"/>
        <scheme val="minor"/>
      </rPr>
      <t>XVIII Reunión del Consejo Presidencial Andino – Declaración</t>
    </r>
    <r>
      <rPr>
        <sz val="11"/>
        <color rgb="FF000000"/>
        <rFont val="Calibri"/>
        <family val="2"/>
        <scheme val="minor"/>
      </rPr>
      <t xml:space="preserve"> (</t>
    </r>
    <r>
      <rPr>
        <i/>
        <sz val="11"/>
        <color rgb="FF000000"/>
        <rFont val="Calibri"/>
        <family val="2"/>
        <scheme val="minor"/>
      </rPr>
      <t>Acta de Lima</t>
    </r>
    <r>
      <rPr>
        <sz val="11"/>
        <color rgb="FF000000"/>
        <rFont val="Calibri"/>
        <family val="2"/>
        <scheme val="minor"/>
      </rPr>
      <t>). Lima. Retrieved on September 4, 2018 from http://intranet.comunidadandina.org/Documentos/Presidencial/CP_18.doc</t>
    </r>
  </si>
  <si>
    <r>
      <t xml:space="preserve">Consejo Presidencial Andino. (2011b, November 8). </t>
    </r>
    <r>
      <rPr>
        <i/>
        <sz val="11"/>
        <color rgb="FF000000"/>
        <rFont val="Calibri"/>
        <family val="2"/>
        <scheme val="minor"/>
      </rPr>
      <t>Reunión Extraordinaria del Consejo Presidencial Andino – Declaración</t>
    </r>
    <r>
      <rPr>
        <sz val="11"/>
        <color rgb="FF000000"/>
        <rFont val="Calibri"/>
        <family val="2"/>
        <scheme val="minor"/>
      </rPr>
      <t xml:space="preserve"> (</t>
    </r>
    <r>
      <rPr>
        <i/>
        <sz val="11"/>
        <color rgb="FF000000"/>
        <rFont val="Calibri"/>
        <family val="2"/>
        <scheme val="minor"/>
      </rPr>
      <t>Declaración de Bogotá</t>
    </r>
    <r>
      <rPr>
        <sz val="11"/>
        <color rgb="FF000000"/>
        <rFont val="Calibri"/>
        <family val="2"/>
        <scheme val="minor"/>
      </rPr>
      <t>). Bogotá. Retrieved on September 4, 2018 from http://intranet.comunidadandina.org/Documentos/Presidencial/CP_EXTRA_4.pdf</t>
    </r>
  </si>
  <si>
    <r>
      <t xml:space="preserve">Secretaría General de la Comunidad Andina (SGCAN). (2013a, February 21). </t>
    </r>
    <r>
      <rPr>
        <i/>
        <sz val="11"/>
        <color rgb="FF000000"/>
        <rFont val="Calibri"/>
        <family val="2"/>
        <scheme val="minor"/>
      </rPr>
      <t xml:space="preserve">Informe de Gestión: Mayo 2010 – Febrero 2013 </t>
    </r>
    <r>
      <rPr>
        <sz val="11"/>
        <color rgb="FF000000"/>
        <rFont val="Calibri"/>
        <family val="2"/>
        <scheme val="minor"/>
      </rPr>
      <t>(</t>
    </r>
    <r>
      <rPr>
        <i/>
        <sz val="11"/>
        <color rgb="FF000000"/>
        <rFont val="Calibri"/>
        <family val="2"/>
        <scheme val="minor"/>
      </rPr>
      <t>SG/di993</t>
    </r>
    <r>
      <rPr>
        <sz val="11"/>
        <color rgb="FF000000"/>
        <rFont val="Calibri"/>
        <family val="2"/>
        <scheme val="minor"/>
      </rPr>
      <t>). Lima. Retrieved on September 4, 2018 from http://www.iri.edu.ar/images/Documentos/CENSUD/boletines/37/informe_comunidad_andina.pdf</t>
    </r>
  </si>
  <si>
    <r>
      <t xml:space="preserve">Secretaría General de la Comunidad Andina (SGCAN). (2013b, April 16). </t>
    </r>
    <r>
      <rPr>
        <i/>
        <sz val="11"/>
        <color rgb="FF000000"/>
        <rFont val="Calibri"/>
        <family val="2"/>
        <scheme val="minor"/>
      </rPr>
      <t>El Nuevo Regionalismo Latinoamericano y la Comunidad Andina: Convergencias y Espacios de Acción Conjunta</t>
    </r>
    <r>
      <rPr>
        <sz val="11"/>
        <color rgb="FF000000"/>
        <rFont val="Calibri"/>
        <family val="2"/>
        <scheme val="minor"/>
      </rPr>
      <t xml:space="preserve"> (</t>
    </r>
    <r>
      <rPr>
        <i/>
        <sz val="11"/>
        <color rgb="FF000000"/>
        <rFont val="Calibri"/>
        <family val="2"/>
        <scheme val="minor"/>
      </rPr>
      <t>SG/di996</t>
    </r>
    <r>
      <rPr>
        <sz val="11"/>
        <color rgb="FF000000"/>
        <rFont val="Calibri"/>
        <family val="2"/>
        <scheme val="minor"/>
      </rPr>
      <t>). Lima. Retrieved on September 4, 2018 from http://intranet.comunidadandina.org/documentos/DInformativos/SGdi996.pdf</t>
    </r>
  </si>
  <si>
    <r>
      <t xml:space="preserve">State Council of the People’s Republic of China (SC PRC). (2000, September). </t>
    </r>
    <r>
      <rPr>
        <i/>
        <sz val="11"/>
        <color rgb="FF000000"/>
        <rFont val="Calibri"/>
        <family val="2"/>
        <scheme val="minor"/>
      </rPr>
      <t>China’s National Defence in 2000.</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http://english1.english.gov.cn/official/2005-07/27/content_17524.htm</t>
    </r>
  </si>
  <si>
    <r>
      <t>Central Committee of the Communist Party of China (CC CPC). (2002, November 17). 16th National Congress of the Communist Party of China (</t>
    </r>
    <r>
      <rPr>
        <i/>
        <sz val="11"/>
        <color rgb="FF000000"/>
        <rFont val="Calibri"/>
        <family val="2"/>
        <scheme val="minor"/>
      </rPr>
      <t>Full Text of Jiang Zemin's Report at 16th Party Congress</t>
    </r>
    <r>
      <rPr>
        <sz val="11"/>
        <color rgb="FF000000"/>
        <rFont val="Calibri"/>
        <family val="2"/>
        <scheme val="minor"/>
      </rPr>
      <t>).</t>
    </r>
    <r>
      <rPr>
        <i/>
        <sz val="11"/>
        <color rgb="FF000000"/>
        <rFont val="Calibri"/>
        <family val="2"/>
        <scheme val="minor"/>
      </rPr>
      <t xml:space="preserve"> China Internet Information Center</t>
    </r>
    <r>
      <rPr>
        <sz val="11"/>
        <color rgb="FF000000"/>
        <rFont val="Calibri"/>
        <family val="2"/>
        <scheme val="minor"/>
      </rPr>
      <t>. Retrieved on September 7, 2018 from http://www.china.org.cn/english/features/49007.htm#9</t>
    </r>
  </si>
  <si>
    <r>
      <t xml:space="preserve">State Council of the People’s Republic of China (SC PRC). (2002, December). </t>
    </r>
    <r>
      <rPr>
        <i/>
        <sz val="11"/>
        <color rgb="FF000000"/>
        <rFont val="Calibri"/>
        <family val="2"/>
        <scheme val="minor"/>
      </rPr>
      <t>China’s National Defence in 2002</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http://english1.english.gov.cn/official/2005-07/28/content_17780.htm</t>
    </r>
  </si>
  <si>
    <r>
      <t xml:space="preserve">State Council of the People’s Republic of China (SC PRC). (2004, December). </t>
    </r>
    <r>
      <rPr>
        <i/>
        <sz val="11"/>
        <color rgb="FF000000"/>
        <rFont val="Calibri"/>
        <family val="2"/>
        <scheme val="minor"/>
      </rPr>
      <t>China’s National Defence in 2004</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http://english1.english.gov.cn/official/2005-07/28/content_18078.htm</t>
    </r>
  </si>
  <si>
    <r>
      <t xml:space="preserve">State Council of the People’s Republic of China (SC PRC). (2006, December). </t>
    </r>
    <r>
      <rPr>
        <i/>
        <sz val="11"/>
        <color rgb="FF000000"/>
        <rFont val="Calibri"/>
        <family val="2"/>
        <scheme val="minor"/>
      </rPr>
      <t>China’s National Defence in 2006</t>
    </r>
    <r>
      <rPr>
        <sz val="11"/>
        <color rgb="FF000000"/>
        <rFont val="Calibri"/>
        <family val="2"/>
        <scheme val="minor"/>
      </rPr>
      <t>.</t>
    </r>
    <r>
      <rPr>
        <i/>
        <sz val="11"/>
        <color rgb="FF000000"/>
        <rFont val="Calibri"/>
        <family val="2"/>
        <scheme val="minor"/>
      </rPr>
      <t xml:space="preserve"> China Internet Information Center</t>
    </r>
    <r>
      <rPr>
        <sz val="11"/>
        <color rgb="FF000000"/>
        <rFont val="Calibri"/>
        <family val="2"/>
        <scheme val="minor"/>
      </rPr>
      <t>. Retrieved on September 7, 2018 from http://www.china.org.cn/english/features/book/194421.htm</t>
    </r>
  </si>
  <si>
    <r>
      <t>Central Committee of the Communist Party of China (CC CPC). (2007, October 15). 17th National Congress of the Communist Party of China (</t>
    </r>
    <r>
      <rPr>
        <i/>
        <sz val="11"/>
        <color rgb="FF000000"/>
        <rFont val="Calibri"/>
        <family val="2"/>
        <scheme val="minor"/>
      </rPr>
      <t>Full Text of Hu Jintao's report at 17th Party Congress</t>
    </r>
    <r>
      <rPr>
        <sz val="11"/>
        <color rgb="FF000000"/>
        <rFont val="Calibri"/>
        <family val="2"/>
        <scheme val="minor"/>
      </rPr>
      <t>).</t>
    </r>
    <r>
      <rPr>
        <i/>
        <sz val="11"/>
        <color rgb="FF000000"/>
        <rFont val="Calibri"/>
        <family val="2"/>
        <scheme val="minor"/>
      </rPr>
      <t xml:space="preserve"> China Internet Information Center</t>
    </r>
    <r>
      <rPr>
        <sz val="11"/>
        <color rgb="FF000000"/>
        <rFont val="Calibri"/>
        <family val="2"/>
        <scheme val="minor"/>
      </rPr>
      <t>. Retrieved on September 7, 2018 from http://www.china.org.cn/english/congress/229611.htm</t>
    </r>
  </si>
  <si>
    <r>
      <t xml:space="preserve">State Council of the People’s Republic of China (SC PRC). (2008, January). </t>
    </r>
    <r>
      <rPr>
        <i/>
        <sz val="11"/>
        <color rgb="FF000000"/>
        <rFont val="Calibri"/>
        <family val="2"/>
        <scheme val="minor"/>
      </rPr>
      <t>China’s National Defence in 2008</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http://english1.english.gov.cn/official/2009-01/20/content_1210227.htm</t>
    </r>
  </si>
  <si>
    <r>
      <t xml:space="preserve">State Council of the People’s Republic of China (SC PRC). (2010, March). </t>
    </r>
    <r>
      <rPr>
        <i/>
        <sz val="11"/>
        <color rgb="FF000000"/>
        <rFont val="Calibri"/>
        <family val="2"/>
        <scheme val="minor"/>
      </rPr>
      <t>China’s National Defence in 2010</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http://english1.english.gov.cn/official/2011-03/31/content_1835499.htm</t>
    </r>
  </si>
  <si>
    <r>
      <t xml:space="preserve">State Council of the People’s Republic of China (SC PRC). (2011, April). </t>
    </r>
    <r>
      <rPr>
        <i/>
        <sz val="11"/>
        <color rgb="FF000000"/>
        <rFont val="Calibri"/>
        <family val="2"/>
        <scheme val="minor"/>
      </rPr>
      <t>China’s Foreign Aid</t>
    </r>
    <r>
      <rPr>
        <sz val="11"/>
        <color rgb="FF000000"/>
        <rFont val="Calibri"/>
        <family val="2"/>
        <scheme val="minor"/>
      </rPr>
      <t xml:space="preserve"> (</t>
    </r>
    <r>
      <rPr>
        <i/>
        <sz val="11"/>
        <color rgb="FF000000"/>
        <rFont val="Calibri"/>
        <family val="2"/>
        <scheme val="minor"/>
      </rPr>
      <t>White Paper</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http://english.gov.cn/archive/white_paper/2014/09/09/content_281474986284620.htm</t>
    </r>
  </si>
  <si>
    <r>
      <t xml:space="preserve">State Council of the People’s Republic of China (SC PRC). (2011, September). </t>
    </r>
    <r>
      <rPr>
        <i/>
        <sz val="11"/>
        <color rgb="FF000000"/>
        <rFont val="Calibri"/>
        <family val="2"/>
        <scheme val="minor"/>
      </rPr>
      <t>China’s Peaceful Development</t>
    </r>
    <r>
      <rPr>
        <sz val="11"/>
        <color rgb="FF000000"/>
        <rFont val="Calibri"/>
        <family val="2"/>
        <scheme val="minor"/>
      </rPr>
      <t xml:space="preserve"> (</t>
    </r>
    <r>
      <rPr>
        <i/>
        <sz val="11"/>
        <color rgb="FF000000"/>
        <rFont val="Calibri"/>
        <family val="2"/>
        <scheme val="minor"/>
      </rPr>
      <t>White Paper</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http://english.gov.cn/archive/white_paper/2014/09/09/content_281474986284646.htm</t>
    </r>
  </si>
  <si>
    <r>
      <t xml:space="preserve">State Council of the People’s Republic of China (SC PRC). (2011, December). </t>
    </r>
    <r>
      <rPr>
        <i/>
        <sz val="11"/>
        <color rgb="FF000000"/>
        <rFont val="Calibri"/>
        <family val="2"/>
        <scheme val="minor"/>
      </rPr>
      <t>China’s Foreign Trade</t>
    </r>
    <r>
      <rPr>
        <sz val="11"/>
        <color rgb="FF000000"/>
        <rFont val="Calibri"/>
        <family val="2"/>
        <scheme val="minor"/>
      </rPr>
      <t xml:space="preserve"> (</t>
    </r>
    <r>
      <rPr>
        <i/>
        <sz val="11"/>
        <color rgb="FF000000"/>
        <rFont val="Calibri"/>
        <family val="2"/>
        <scheme val="minor"/>
      </rPr>
      <t>White Paper</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http://english.gov.cn/archive/white_paper/2014/08/23/content_281474983043184.htm</t>
    </r>
  </si>
  <si>
    <r>
      <t>Central Committee of the Communist Party of China (CC CPC). (2012, November 16). 18th National Congress of the Communist Party of China (</t>
    </r>
    <r>
      <rPr>
        <i/>
        <sz val="11"/>
        <color rgb="FF000000"/>
        <rFont val="Calibri"/>
        <family val="2"/>
        <scheme val="minor"/>
      </rPr>
      <t>Full Text of Hu Jintao's report to the 18th Party Congress</t>
    </r>
    <r>
      <rPr>
        <sz val="11"/>
        <color rgb="FF000000"/>
        <rFont val="Calibri"/>
        <family val="2"/>
        <scheme val="minor"/>
      </rPr>
      <t>).</t>
    </r>
    <r>
      <rPr>
        <i/>
        <sz val="11"/>
        <color rgb="FF000000"/>
        <rFont val="Calibri"/>
        <family val="2"/>
        <scheme val="minor"/>
      </rPr>
      <t xml:space="preserve"> China Internet Information Center.</t>
    </r>
    <r>
      <rPr>
        <sz val="11"/>
        <color rgb="FF000000"/>
        <rFont val="Calibri"/>
        <family val="2"/>
        <scheme val="minor"/>
      </rPr>
      <t xml:space="preserve"> Retrieved on September 7, 2018 from http://www.china.org.cn/china/18th_cpc_congress/2012-11/16/content_27137540.htm</t>
    </r>
  </si>
  <si>
    <r>
      <t xml:space="preserve">State Council of the People’s Republic of China (SC PRC). (2014, July). </t>
    </r>
    <r>
      <rPr>
        <i/>
        <sz val="11"/>
        <color rgb="FF000000"/>
        <rFont val="Calibri"/>
        <family val="2"/>
        <scheme val="minor"/>
      </rPr>
      <t>China’s Foreign Aid</t>
    </r>
    <r>
      <rPr>
        <sz val="11"/>
        <color rgb="FF000000"/>
        <rFont val="Calibri"/>
        <family val="2"/>
        <scheme val="minor"/>
      </rPr>
      <t xml:space="preserve"> (</t>
    </r>
    <r>
      <rPr>
        <i/>
        <sz val="11"/>
        <color rgb="FF000000"/>
        <rFont val="Calibri"/>
        <family val="2"/>
        <scheme val="minor"/>
      </rPr>
      <t>White Paper</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http://english.gov.cn/archive/white_paper/2014/08/23/content_281474982986592.htm</t>
    </r>
  </si>
  <si>
    <r>
      <t xml:space="preserve">State Council of the People’s Republic of China (SC PRC). (2015, May). </t>
    </r>
    <r>
      <rPr>
        <i/>
        <sz val="11"/>
        <color rgb="FF000000"/>
        <rFont val="Calibri"/>
        <family val="2"/>
        <scheme val="minor"/>
      </rPr>
      <t>China’s Military Strategy</t>
    </r>
    <r>
      <rPr>
        <sz val="11"/>
        <color rgb="FF000000"/>
        <rFont val="Calibri"/>
        <family val="2"/>
        <scheme val="minor"/>
      </rPr>
      <t xml:space="preserve"> (</t>
    </r>
    <r>
      <rPr>
        <i/>
        <sz val="11"/>
        <color rgb="FF000000"/>
        <rFont val="Calibri"/>
        <family val="2"/>
        <scheme val="minor"/>
      </rPr>
      <t>White Paper</t>
    </r>
    <r>
      <rPr>
        <sz val="11"/>
        <color rgb="FF000000"/>
        <rFont val="Calibri"/>
        <family val="2"/>
        <scheme val="minor"/>
      </rPr>
      <t xml:space="preserve">). </t>
    </r>
    <r>
      <rPr>
        <i/>
        <sz val="11"/>
        <color rgb="FF000000"/>
        <rFont val="Calibri"/>
        <family val="2"/>
        <scheme val="minor"/>
      </rPr>
      <t>Chinese Government’s Official Web Portal</t>
    </r>
    <r>
      <rPr>
        <sz val="11"/>
        <color rgb="FF000000"/>
        <rFont val="Calibri"/>
        <family val="2"/>
        <scheme val="minor"/>
      </rPr>
      <t>. Retrieved on September 7, 2018 from http://english.gov.cn/archive/white_paper/2015/05/27/content_281475115610833.htm</t>
    </r>
  </si>
  <si>
    <t>CATOCI Official. (2016, July 1). Personal Interview with a CATOCI Official at the Secretary General of the Andean Community. Lima.</t>
  </si>
  <si>
    <t>Comunidad Andina. (2018, July). La CAN en Cifras 2018. SGCAN. Retrieved on September 2, 2018 from http://www.comunidadandina.org/StaticFiles/201872013356LaCANenfras2018.pdf</t>
  </si>
  <si>
    <r>
      <t xml:space="preserve">CIA. (2016). </t>
    </r>
    <r>
      <rPr>
        <i/>
        <sz val="11"/>
        <rFont val="Calibri"/>
        <family val="2"/>
      </rPr>
      <t xml:space="preserve">Th e World Factbook. </t>
    </r>
    <r>
      <rPr>
        <sz val="11"/>
        <rFont val="Calibri"/>
        <family val="2"/>
      </rPr>
      <t>Retrived from: https://www.cia.gov/library/publications/the-world-factbook/.</t>
    </r>
  </si>
  <si>
    <r>
      <t xml:space="preserve">Stockholm International Peace Research Institute. (2015). </t>
    </r>
    <r>
      <rPr>
        <i/>
        <sz val="11"/>
        <rFont val="Calibri"/>
        <family val="2"/>
      </rPr>
      <t>SIPRI Military Expenditure</t>
    </r>
    <r>
      <rPr>
        <sz val="11"/>
        <rFont val="Calibri"/>
        <family val="2"/>
      </rPr>
      <t xml:space="preserve"> Database. Retrived from: http://www.sipri.org/research/armaments/milex/milex_database.</t>
    </r>
  </si>
  <si>
    <r>
      <t xml:space="preserve">United Nations. (2018). </t>
    </r>
    <r>
      <rPr>
        <sz val="11"/>
        <rFont val="Calibri"/>
        <family val="2"/>
      </rPr>
      <t>Geographic Regions</t>
    </r>
    <r>
      <rPr>
        <i/>
        <sz val="11"/>
        <rFont val="Calibri"/>
        <family val="2"/>
      </rPr>
      <t>. Retrived from: https://unstats.un.org/unsd/methodology/m49/.</t>
    </r>
  </si>
  <si>
    <r>
      <t xml:space="preserve">World Bank. (2016). </t>
    </r>
    <r>
      <rPr>
        <i/>
        <sz val="11"/>
        <rFont val="Calibri"/>
        <family val="2"/>
      </rPr>
      <t>GDP at market prices (current US$)</t>
    </r>
    <r>
      <rPr>
        <sz val="11"/>
        <rFont val="Calibri"/>
        <family val="2"/>
      </rPr>
      <t>. Retrived from: https://data.worldbank.org/indicator/NY.GDP.MKTP.CD.</t>
    </r>
  </si>
  <si>
    <r>
      <t xml:space="preserve">World Bank. (2016). </t>
    </r>
    <r>
      <rPr>
        <i/>
        <sz val="11"/>
        <color rgb="FF000000"/>
        <rFont val="Calibri"/>
        <family val="2"/>
      </rPr>
      <t>GDP growth (annual %)</t>
    </r>
    <r>
      <rPr>
        <sz val="11"/>
        <color rgb="FF000000"/>
        <rFont val="Calibri"/>
        <family val="2"/>
      </rPr>
      <t>. Retrived from: https://data.worldbank.org/indicator/NY.GDP.MKTP.KD.ZG</t>
    </r>
  </si>
  <si>
    <r>
      <t xml:space="preserve">World Bank. (2016). </t>
    </r>
    <r>
      <rPr>
        <i/>
        <sz val="11"/>
        <rFont val="Calibri"/>
        <family val="2"/>
      </rPr>
      <t>Population, total</t>
    </r>
    <r>
      <rPr>
        <sz val="11"/>
        <rFont val="Calibri"/>
        <family val="2"/>
      </rPr>
      <t>. Retrived from: http://data.worldbank.org/indicator/SP.POP.TOTL.</t>
    </r>
  </si>
  <si>
    <r>
      <t xml:space="preserve">Morales Ruvalcaba, D. E. (2013). </t>
    </r>
    <r>
      <rPr>
        <i/>
        <sz val="11"/>
        <color rgb="FF000000"/>
        <rFont val="Calibri"/>
        <family val="2"/>
      </rPr>
      <t>Poder, estructura y hegemonía: pautas para el estudio de la gobernanza internacional. Volumen I: Índice de Poder Mundial (IPM).</t>
    </r>
    <r>
      <rPr>
        <sz val="11"/>
        <color rgb="FF000000"/>
        <rFont val="Calibri"/>
        <family val="2"/>
      </rPr>
      <t> Guadalajara: Ediciones GIPM.</t>
    </r>
  </si>
  <si>
    <r>
      <t>Bang, J. (2017). Why So Many Layers? China’s “State-Speak” and Its Classification of Partnerships. </t>
    </r>
    <r>
      <rPr>
        <i/>
        <sz val="11"/>
        <color rgb="FF000000"/>
        <rFont val="Calibri"/>
        <family val="2"/>
      </rPr>
      <t>Foreign Policy Analysis</t>
    </r>
    <r>
      <rPr>
        <sz val="11"/>
        <color rgb="FF000000"/>
        <rFont val="Calibri"/>
        <family val="2"/>
      </rPr>
      <t> </t>
    </r>
    <r>
      <rPr>
        <i/>
        <sz val="11"/>
        <color rgb="FF000000"/>
        <rFont val="Calibri"/>
        <family val="2"/>
      </rPr>
      <t>13</t>
    </r>
    <r>
      <rPr>
        <sz val="11"/>
        <color rgb="FF000000"/>
        <rFont val="Calibri"/>
        <family val="2"/>
      </rPr>
      <t>(2), 380-397.</t>
    </r>
  </si>
  <si>
    <r>
      <t xml:space="preserve">Bolinaga, L. &amp; Slipak, A. (2015). El </t>
    </r>
    <r>
      <rPr>
        <i/>
        <sz val="11"/>
        <color rgb="FF000000"/>
        <rFont val="Calibri"/>
        <family val="2"/>
      </rPr>
      <t>Consenso de Beijing</t>
    </r>
    <r>
      <rPr>
        <sz val="11"/>
        <color rgb="FF000000"/>
        <rFont val="Calibri"/>
        <family val="2"/>
      </rPr>
      <t xml:space="preserve"> y la reprimarización productiva de América Latina: el caso argentino. </t>
    </r>
    <r>
      <rPr>
        <i/>
        <sz val="11"/>
        <color rgb="FF000000"/>
        <rFont val="Calibri"/>
        <family val="2"/>
      </rPr>
      <t>Problemas del Desarrollo 183</t>
    </r>
    <r>
      <rPr>
        <sz val="11"/>
        <color rgb="FF000000"/>
        <rFont val="Calibri"/>
        <family val="2"/>
      </rPr>
      <t>, 33-58.</t>
    </r>
  </si>
  <si>
    <r>
      <t>Ding, S. (2008). To build a ‘harmonious world’: China’s soft power wielding in the global south. </t>
    </r>
    <r>
      <rPr>
        <i/>
        <sz val="11"/>
        <color rgb="FF000000"/>
        <rFont val="Calibri"/>
        <family val="2"/>
      </rPr>
      <t>Journal of Chinese Political Science</t>
    </r>
    <r>
      <rPr>
        <sz val="11"/>
        <color rgb="FF000000"/>
        <rFont val="Calibri"/>
        <family val="2"/>
      </rPr>
      <t> </t>
    </r>
    <r>
      <rPr>
        <i/>
        <sz val="11"/>
        <color rgb="FF000000"/>
        <rFont val="Calibri"/>
        <family val="2"/>
      </rPr>
      <t>13</t>
    </r>
    <r>
      <rPr>
        <sz val="11"/>
        <color rgb="FF000000"/>
        <rFont val="Calibri"/>
        <family val="2"/>
      </rPr>
      <t>(2), 193-213.</t>
    </r>
  </si>
  <si>
    <r>
      <t xml:space="preserve">Ellis, R. (2009). </t>
    </r>
    <r>
      <rPr>
        <i/>
        <sz val="11"/>
        <color rgb="FF000000"/>
        <rFont val="Calibri"/>
        <family val="2"/>
      </rPr>
      <t>China in Latin America: The Whats and Wherefores</t>
    </r>
    <r>
      <rPr>
        <sz val="11"/>
        <color rgb="FF000000"/>
        <rFont val="Calibri"/>
        <family val="2"/>
      </rPr>
      <t>. Boulder: Lynne Rienner Publishers.</t>
    </r>
  </si>
  <si>
    <r>
      <t xml:space="preserve">Farías, C. R. (2011). </t>
    </r>
    <r>
      <rPr>
        <i/>
        <sz val="11"/>
        <color rgb="FF000000"/>
        <rFont val="Calibri"/>
        <family val="2"/>
      </rPr>
      <t>The Andean Community in the International Context: Difficulties of Integration and Importance of its Common Foreign Policy.</t>
    </r>
    <r>
      <rPr>
        <sz val="11"/>
        <color rgb="FF000000"/>
        <rFont val="Calibri"/>
        <family val="2"/>
      </rPr>
      <t xml:space="preserve"> Saarbrücken: VDM.</t>
    </r>
  </si>
  <si>
    <r>
      <t xml:space="preserve">Gallarotti, G. M. (2016). Compound soft power: the BRICS and the multilateralization of soft power. </t>
    </r>
    <r>
      <rPr>
        <i/>
        <sz val="11"/>
        <color rgb="FF000000"/>
        <rFont val="Calibri"/>
        <family val="2"/>
      </rPr>
      <t>Journal of Political Power 9</t>
    </r>
    <r>
      <rPr>
        <sz val="11"/>
        <color rgb="FF000000"/>
        <rFont val="Calibri"/>
        <family val="2"/>
      </rPr>
      <t>(3), 467-490.</t>
    </r>
  </si>
  <si>
    <r>
      <t xml:space="preserve">García de la Cruz, J. M., Gayo Lafeé, D. &amp; Sánchez Díez, Á. (2011, May 25–27). La Comunidad Andina de Naciones y la irrupción comercial de Asia-China: ¿nueva oportunidad para el esquema de integración? </t>
    </r>
    <r>
      <rPr>
        <i/>
        <sz val="11"/>
        <color rgb="FF000000"/>
        <rFont val="Calibri"/>
        <family val="2"/>
      </rPr>
      <t>La XIII Reunión de Economía Mundial</t>
    </r>
    <r>
      <rPr>
        <sz val="11"/>
        <color rgb="FF000000"/>
        <rFont val="Calibri"/>
        <family val="2"/>
      </rPr>
      <t>, Donostia-San Sebastián. Retrieved on June 3, 2017 from http://xiiirem.ehu.es/entry/content/219/cod_035.pdf</t>
    </r>
  </si>
  <si>
    <r>
      <t>Hartig, F. (2015). Communicating China to the world: Confucius Institutes and China’s strategic narratives.</t>
    </r>
    <r>
      <rPr>
        <i/>
        <sz val="11"/>
        <color rgb="FF000000"/>
        <rFont val="Calibri"/>
        <family val="2"/>
      </rPr>
      <t xml:space="preserve"> Politics</t>
    </r>
    <r>
      <rPr>
        <sz val="11"/>
        <color rgb="FF000000"/>
        <rFont val="Calibri"/>
        <family val="2"/>
      </rPr>
      <t> </t>
    </r>
    <r>
      <rPr>
        <i/>
        <sz val="11"/>
        <color rgb="FF000000"/>
        <rFont val="Calibri"/>
        <family val="2"/>
      </rPr>
      <t>35</t>
    </r>
    <r>
      <rPr>
        <sz val="11"/>
        <color rgb="FF000000"/>
        <rFont val="Calibri"/>
        <family val="2"/>
      </rPr>
      <t>(3-4), 245-258.</t>
    </r>
  </si>
  <si>
    <r>
      <t>Medeiros, E. S. (2009). </t>
    </r>
    <r>
      <rPr>
        <i/>
        <sz val="11"/>
        <color rgb="FF000000"/>
        <rFont val="Calibri"/>
        <family val="2"/>
      </rPr>
      <t>China's international behavior: activism, opportunism, and diversification</t>
    </r>
    <r>
      <rPr>
        <sz val="11"/>
        <color rgb="FF000000"/>
        <rFont val="Calibri"/>
        <family val="2"/>
      </rPr>
      <t>. Washington, DC: Rand Corporation.</t>
    </r>
  </si>
  <si>
    <r>
      <t xml:space="preserve">Ministry of Foreign Affairs of the People’s Republic of China (FMPRC). (2016, November 24). China’s Policy Paper on Latin America and the Caribbean. </t>
    </r>
    <r>
      <rPr>
        <i/>
        <sz val="11"/>
        <color rgb="FF000000"/>
        <rFont val="Calibri"/>
        <family val="2"/>
      </rPr>
      <t>Chinese Government’s Official Web Portal</t>
    </r>
    <r>
      <rPr>
        <sz val="11"/>
        <color rgb="FF000000"/>
        <rFont val="Calibri"/>
        <family val="2"/>
      </rPr>
      <t xml:space="preserve">. Retrieved on May 30, 2017 from </t>
    </r>
    <r>
      <rPr>
        <u/>
        <sz val="11"/>
        <color rgb="FF000000"/>
        <rFont val="Calibri"/>
        <family val="2"/>
      </rPr>
      <t>http://www.fmprc.gov.cn/mfa_eng/wjdt_665385/2649_665393/t1418254.shtml</t>
    </r>
  </si>
  <si>
    <r>
      <t>Myers, M. (2018). China's Belt and Road Initiative: What Role for Latin America? </t>
    </r>
    <r>
      <rPr>
        <i/>
        <sz val="11"/>
        <color rgb="FF000000"/>
        <rFont val="Calibri"/>
        <family val="2"/>
      </rPr>
      <t>Journal of Latin American Geography</t>
    </r>
    <r>
      <rPr>
        <sz val="11"/>
        <color rgb="FF000000"/>
        <rFont val="Calibri"/>
        <family val="2"/>
      </rPr>
      <t> </t>
    </r>
    <r>
      <rPr>
        <i/>
        <sz val="11"/>
        <color rgb="FF000000"/>
        <rFont val="Calibri"/>
        <family val="2"/>
      </rPr>
      <t>17</t>
    </r>
    <r>
      <rPr>
        <sz val="11"/>
        <color rgb="FF000000"/>
        <rFont val="Calibri"/>
        <family val="2"/>
      </rPr>
      <t>(2), 239-243.</t>
    </r>
  </si>
  <si>
    <r>
      <t>Nadkarni, V. (2010). </t>
    </r>
    <r>
      <rPr>
        <i/>
        <sz val="11"/>
        <color rgb="FF000000"/>
        <rFont val="Calibri"/>
        <family val="2"/>
      </rPr>
      <t>Strategic partnerships in Asia: Balancing without alliances</t>
    </r>
    <r>
      <rPr>
        <sz val="11"/>
        <color rgb="FF000000"/>
        <rFont val="Calibri"/>
        <family val="2"/>
      </rPr>
      <t>. London and New York: Routledge.</t>
    </r>
  </si>
  <si>
    <r>
      <t>Oviedo, E. D. (2006). China: Visión y pr</t>
    </r>
    <r>
      <rPr>
        <i/>
        <sz val="11"/>
        <color theme="1"/>
        <rFont val="Calibri"/>
        <family val="2"/>
      </rPr>
      <t>á</t>
    </r>
    <r>
      <rPr>
        <sz val="11"/>
        <color rgb="FF000000"/>
        <rFont val="Calibri"/>
        <family val="2"/>
      </rPr>
      <t>ctica de sus llamadas ‘relaciones estratégicas’. </t>
    </r>
    <r>
      <rPr>
        <i/>
        <sz val="11"/>
        <color rgb="FF000000"/>
        <rFont val="Calibri"/>
        <family val="2"/>
      </rPr>
      <t>Estudios de Asia y África</t>
    </r>
    <r>
      <rPr>
        <sz val="11"/>
        <color rgb="FF000000"/>
        <rFont val="Calibri"/>
        <family val="2"/>
      </rPr>
      <t> </t>
    </r>
    <r>
      <rPr>
        <i/>
        <sz val="11"/>
        <color rgb="FF000000"/>
        <rFont val="Calibri"/>
        <family val="2"/>
      </rPr>
      <t>41</t>
    </r>
    <r>
      <rPr>
        <sz val="11"/>
        <color rgb="FF000000"/>
        <rFont val="Calibri"/>
        <family val="2"/>
      </rPr>
      <t>(3), 385-404.</t>
    </r>
  </si>
  <si>
    <r>
      <t xml:space="preserve">Rudd, K. (2018, May 10). How Xi Jinping Views the World: The Core Interests that Shape China’s Behaviour. </t>
    </r>
    <r>
      <rPr>
        <i/>
        <sz val="11"/>
        <color rgb="FF000000"/>
        <rFont val="Calibri"/>
        <family val="2"/>
      </rPr>
      <t>Foreign Affairs</t>
    </r>
    <r>
      <rPr>
        <sz val="11"/>
        <color rgb="FF000000"/>
        <rFont val="Calibri"/>
        <family val="2"/>
      </rPr>
      <t>. Retrieved on September 3, 2018 from https://www.foreignaffairs.com/articles/china/2018-05-10/how-xi-jinping-views-world</t>
    </r>
  </si>
  <si>
    <r>
      <t xml:space="preserve">Secretaría General de la Comunidad Andina (SGCAN). (2006). </t>
    </r>
    <r>
      <rPr>
        <i/>
        <sz val="11"/>
        <color rgb="FF000000"/>
        <rFont val="Calibri"/>
        <family val="2"/>
      </rPr>
      <t>La Comunidad Andina: Una Apuesta por Nuestro Futuro.</t>
    </r>
    <r>
      <rPr>
        <sz val="11"/>
        <color rgb="FF000000"/>
        <rFont val="Calibri"/>
        <family val="2"/>
      </rPr>
      <t xml:space="preserve"> Chorrillos-Lima: SGCAN. Retrieved on May 4, 2017 from http://www.comunidadandina.org/StaticFiles/201164175010libro_CAN_nov2006.pdf</t>
    </r>
  </si>
  <si>
    <r>
      <t xml:space="preserve">Slipak, A. (2014). América Latina y China: ¿Cooperación Sur-Sur o ‘Consenso de Beijing’? </t>
    </r>
    <r>
      <rPr>
        <i/>
        <sz val="11"/>
        <color rgb="FF000000"/>
        <rFont val="Calibri"/>
        <family val="2"/>
      </rPr>
      <t>Nueva Sociedad</t>
    </r>
    <r>
      <rPr>
        <sz val="11"/>
        <color rgb="FF000000"/>
        <rFont val="Calibri"/>
        <family val="2"/>
      </rPr>
      <t xml:space="preserve"> </t>
    </r>
    <r>
      <rPr>
        <i/>
        <sz val="11"/>
        <color rgb="FF000000"/>
        <rFont val="Calibri"/>
        <family val="2"/>
      </rPr>
      <t>250</t>
    </r>
    <r>
      <rPr>
        <sz val="11"/>
        <color rgb="FF000000"/>
        <rFont val="Calibri"/>
        <family val="2"/>
      </rPr>
      <t>, 102-113.</t>
    </r>
  </si>
  <si>
    <r>
      <t xml:space="preserve">Soutar, R. (2016, May 6). BRICS bank to learn from Latin American partners. </t>
    </r>
    <r>
      <rPr>
        <i/>
        <sz val="11"/>
        <color rgb="FF000000"/>
        <rFont val="Calibri"/>
        <family val="2"/>
      </rPr>
      <t>Diálogo Chino</t>
    </r>
    <r>
      <rPr>
        <sz val="11"/>
        <color rgb="FF000000"/>
        <rFont val="Calibri"/>
        <family val="2"/>
      </rPr>
      <t>. Retrieved on September 2, 2018 from http://dialogochino.net/brics-bank-to-learn-from-latin-american-partners</t>
    </r>
  </si>
  <si>
    <r>
      <t>Strüver, G. (2014). ‘Bereft of Friends’? China’s Rise and Search for Political Partners in South America. </t>
    </r>
    <r>
      <rPr>
        <i/>
        <sz val="11"/>
        <color rgb="FF000000"/>
        <rFont val="Calibri"/>
        <family val="2"/>
      </rPr>
      <t>Chinese Journal of International Politics,</t>
    </r>
    <r>
      <rPr>
        <sz val="11"/>
        <color rgb="FF000000"/>
        <rFont val="Calibri"/>
        <family val="2"/>
      </rPr>
      <t> </t>
    </r>
    <r>
      <rPr>
        <i/>
        <sz val="11"/>
        <color rgb="FF000000"/>
        <rFont val="Calibri"/>
        <family val="2"/>
      </rPr>
      <t>7</t>
    </r>
    <r>
      <rPr>
        <sz val="11"/>
        <color rgb="FF000000"/>
        <rFont val="Calibri"/>
        <family val="2"/>
      </rPr>
      <t>(1), 117-151.</t>
    </r>
  </si>
  <si>
    <r>
      <t xml:space="preserve">Wong, K. (2018). Analysis of Chinese Narrative of World Order and Foreign Policy: Is China a Revisionist or Reformist Power? </t>
    </r>
    <r>
      <rPr>
        <i/>
        <sz val="11"/>
        <color rgb="FF000000"/>
        <rFont val="Calibri"/>
        <family val="2"/>
      </rPr>
      <t>Comparative Politics (Russia)</t>
    </r>
    <r>
      <rPr>
        <sz val="11"/>
        <color rgb="FF000000"/>
        <rFont val="Calibri"/>
        <family val="2"/>
      </rPr>
      <t xml:space="preserve"> </t>
    </r>
    <r>
      <rPr>
        <i/>
        <sz val="11"/>
        <color rgb="FF000000"/>
        <rFont val="Calibri"/>
        <family val="2"/>
      </rPr>
      <t>9</t>
    </r>
    <r>
      <rPr>
        <sz val="11"/>
        <color rgb="FF000000"/>
        <rFont val="Calibri"/>
        <family val="2"/>
      </rPr>
      <t>(3), 154-161.</t>
    </r>
  </si>
  <si>
    <r>
      <t>Yu, L. (2015). China’s strategic partnership with Latin America: A fulcrum in China's rise </t>
    </r>
    <r>
      <rPr>
        <i/>
        <sz val="11"/>
        <color rgb="FF000000"/>
        <rFont val="Calibri"/>
        <family val="2"/>
      </rPr>
      <t>International Affairs,</t>
    </r>
    <r>
      <rPr>
        <sz val="11"/>
        <color rgb="FF000000"/>
        <rFont val="Calibri"/>
        <family val="2"/>
      </rPr>
      <t> </t>
    </r>
    <r>
      <rPr>
        <i/>
        <sz val="11"/>
        <color rgb="FF000000"/>
        <rFont val="Calibri"/>
        <family val="2"/>
      </rPr>
      <t>91</t>
    </r>
    <r>
      <rPr>
        <sz val="11"/>
        <color rgb="FF000000"/>
        <rFont val="Calibri"/>
        <family val="2"/>
      </rPr>
      <t>(5), 1047-1068.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</si>
</sst>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2"/>
      <color theme="1"/>
      <name val="Calibri"/>
      <family val="2"/>
      <scheme val="minor"/>
    </font>
    <font>
      <sz val="11"/>
      <color theme="1"/>
      <name val="Calibri"/>
      <family val="2"/>
      <charset val="238"/>
      <scheme val="minor"/>
    </font>
    <font>
      <b/>
      <sz val="12"/>
      <color theme="1"/>
      <name val="Calibri"/>
      <family val="2"/>
      <scheme val="minor"/>
    </font>
    <font>
      <sz val="12"/>
      <color theme="1"/>
      <name val="Arial"/>
      <family val="2"/>
    </font>
    <font>
      <b/>
      <i/>
      <sz val="1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i/>
      <sz val="12"/>
      <color theme="1"/>
      <name val="Calibri"/>
      <family val="2"/>
      <scheme val="minor"/>
    </font>
    <font>
      <b/>
      <i/>
      <sz val="12"/>
      <color theme="1"/>
      <name val="Calibri"/>
      <family val="2"/>
      <scheme val="minor"/>
    </font>
    <font>
      <sz val="11"/>
      <color rgb="FF000000"/>
      <name val="Calibri"/>
      <family val="2"/>
      <scheme val="minor"/>
    </font>
    <font>
      <b/>
      <sz val="11"/>
      <color rgb="FFFF0000"/>
      <name val="Calibri"/>
      <family val="2"/>
      <scheme val="minor"/>
    </font>
    <font>
      <b/>
      <i/>
      <sz val="11"/>
      <color rgb="FFFF0000"/>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i/>
      <sz val="11"/>
      <color rgb="FFFF0000"/>
      <name val="Calibri"/>
      <family val="2"/>
      <scheme val="minor"/>
    </font>
    <font>
      <b/>
      <sz val="11"/>
      <name val="Calibri"/>
      <family val="2"/>
      <scheme val="minor"/>
    </font>
    <font>
      <b/>
      <sz val="11"/>
      <color rgb="FF000000"/>
      <name val="Calibri"/>
      <family val="2"/>
      <scheme val="minor"/>
    </font>
    <font>
      <sz val="10"/>
      <color rgb="FF000000"/>
      <name val="Tahoma"/>
      <family val="2"/>
    </font>
    <font>
      <b/>
      <sz val="10"/>
      <color rgb="FF000000"/>
      <name val="Tahoma"/>
      <family val="2"/>
    </font>
    <font>
      <i/>
      <sz val="11"/>
      <color rgb="FF000000"/>
      <name val="Calibri"/>
      <family val="2"/>
      <scheme val="minor"/>
    </font>
    <font>
      <b/>
      <i/>
      <sz val="11"/>
      <color theme="1"/>
      <name val="Calibri"/>
      <family val="2"/>
      <scheme val="minor"/>
    </font>
    <font>
      <u/>
      <sz val="11"/>
      <color theme="1"/>
      <name val="Calibri"/>
      <family val="2"/>
      <scheme val="minor"/>
    </font>
    <font>
      <b/>
      <i/>
      <u/>
      <sz val="11"/>
      <color theme="1"/>
      <name val="Calibri"/>
      <family val="2"/>
      <scheme val="minor"/>
    </font>
    <font>
      <b/>
      <sz val="12"/>
      <color theme="0" tint="-0.34998626667073579"/>
      <name val="Calibri"/>
      <family val="2"/>
      <scheme val="minor"/>
    </font>
    <font>
      <b/>
      <sz val="12"/>
      <color rgb="FF000000"/>
      <name val="Calibri"/>
      <family val="2"/>
    </font>
    <font>
      <sz val="12"/>
      <color rgb="FF000000"/>
      <name val="Calibri"/>
      <family val="2"/>
    </font>
    <font>
      <b/>
      <sz val="11"/>
      <color theme="1"/>
      <name val="Calibri"/>
      <family val="2"/>
      <charset val="238"/>
      <scheme val="minor"/>
    </font>
    <font>
      <i/>
      <sz val="12"/>
      <color theme="1"/>
      <name val="Calibri"/>
      <family val="2"/>
      <charset val="238"/>
      <scheme val="minor"/>
    </font>
    <font>
      <sz val="12"/>
      <color theme="1"/>
      <name val="Calibri"/>
      <family val="2"/>
      <charset val="238"/>
      <scheme val="minor"/>
    </font>
    <font>
      <b/>
      <i/>
      <sz val="12"/>
      <color theme="1"/>
      <name val="Calibri"/>
      <family val="2"/>
      <charset val="238"/>
      <scheme val="minor"/>
    </font>
    <font>
      <b/>
      <sz val="12"/>
      <color theme="1"/>
      <name val="Calibri"/>
      <family val="2"/>
      <charset val="238"/>
      <scheme val="minor"/>
    </font>
    <font>
      <sz val="10"/>
      <name val="Arial"/>
      <family val="2"/>
      <charset val="238"/>
    </font>
    <font>
      <i/>
      <sz val="11"/>
      <name val="Calibri"/>
      <family val="2"/>
      <scheme val="minor"/>
    </font>
    <font>
      <sz val="8"/>
      <color rgb="FF222222"/>
      <name val="Arial"/>
      <family val="2"/>
      <charset val="238"/>
    </font>
    <font>
      <sz val="11"/>
      <name val="Calibri"/>
      <family val="2"/>
      <charset val="238"/>
      <scheme val="minor"/>
    </font>
    <font>
      <sz val="11"/>
      <name val="Calibri"/>
      <family val="2"/>
      <scheme val="minor"/>
    </font>
    <font>
      <sz val="12"/>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i/>
      <u/>
      <sz val="11"/>
      <color theme="1"/>
      <name val="Calibri"/>
      <family val="2"/>
      <charset val="238"/>
      <scheme val="minor"/>
    </font>
    <font>
      <i/>
      <u/>
      <sz val="11"/>
      <color rgb="FF000000"/>
      <name val="Calibri"/>
      <family val="2"/>
      <scheme val="minor"/>
    </font>
    <font>
      <i/>
      <u/>
      <sz val="11"/>
      <color theme="1"/>
      <name val="Calibri"/>
      <family val="2"/>
      <scheme val="minor"/>
    </font>
    <font>
      <sz val="11"/>
      <color rgb="FF000000"/>
      <name val="Calibri"/>
      <family val="2"/>
      <charset val="238"/>
    </font>
    <font>
      <sz val="11"/>
      <name val="Calibri"/>
      <family val="2"/>
      <charset val="238"/>
    </font>
    <font>
      <i/>
      <sz val="11"/>
      <name val="Calibri"/>
      <family val="2"/>
      <charset val="238"/>
    </font>
    <font>
      <b/>
      <i/>
      <sz val="11"/>
      <name val="Calibri"/>
      <family val="2"/>
      <charset val="238"/>
    </font>
    <font>
      <b/>
      <sz val="11"/>
      <name val="Calibri"/>
      <family val="2"/>
      <charset val="238"/>
    </font>
    <font>
      <i/>
      <sz val="11"/>
      <color rgb="FF000000"/>
      <name val="Calibri"/>
      <family val="2"/>
      <charset val="238"/>
    </font>
    <font>
      <i/>
      <sz val="11"/>
      <name val="Symbol"/>
      <family val="1"/>
      <charset val="2"/>
    </font>
    <font>
      <i/>
      <vertAlign val="subscript"/>
      <sz val="11"/>
      <name val="Calibri"/>
      <family val="2"/>
      <charset val="238"/>
    </font>
    <font>
      <b/>
      <i/>
      <sz val="11"/>
      <color rgb="FF000000"/>
      <name val="Calibri"/>
      <family val="2"/>
      <scheme val="minor"/>
    </font>
    <font>
      <sz val="11"/>
      <name val="Calibri"/>
      <family val="2"/>
    </font>
    <font>
      <i/>
      <sz val="11"/>
      <name val="Calibri"/>
      <family val="2"/>
    </font>
    <font>
      <sz val="11"/>
      <color rgb="FF000000"/>
      <name val="Calibri"/>
      <family val="2"/>
    </font>
    <font>
      <i/>
      <sz val="11"/>
      <color rgb="FF000000"/>
      <name val="Calibri"/>
      <family val="2"/>
    </font>
    <font>
      <sz val="11"/>
      <color theme="1"/>
      <name val="Calibri"/>
      <family val="2"/>
    </font>
    <font>
      <u/>
      <sz val="11"/>
      <color rgb="FF000000"/>
      <name val="Calibri"/>
      <family val="2"/>
    </font>
    <font>
      <i/>
      <sz val="11"/>
      <color theme="1"/>
      <name val="Calibri"/>
      <family val="2"/>
    </font>
  </fonts>
  <fills count="1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rgb="FFFF8926"/>
        <bgColor indexed="64"/>
      </patternFill>
    </fill>
    <fill>
      <patternFill patternType="solid">
        <fgColor theme="5"/>
        <bgColor indexed="64"/>
      </patternFill>
    </fill>
    <fill>
      <patternFill patternType="solid">
        <fgColor theme="0" tint="-0.14999847407452621"/>
        <bgColor indexed="64"/>
      </patternFill>
    </fill>
    <fill>
      <patternFill patternType="solid">
        <fgColor rgb="FFFFC000"/>
        <bgColor rgb="FFFFC000"/>
      </patternFill>
    </fill>
    <fill>
      <patternFill patternType="solid">
        <fgColor rgb="FFFFFF00"/>
        <bgColor rgb="FFFFFF00"/>
      </patternFill>
    </fill>
  </fills>
  <borders count="15">
    <border>
      <left/>
      <right/>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right style="medium">
        <color rgb="FF000000"/>
      </right>
      <top/>
      <bottom style="thick">
        <color rgb="FF000000"/>
      </bottom>
      <diagonal/>
    </border>
    <border>
      <left/>
      <right style="medium">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right style="medium">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5" fillId="0" borderId="0">
      <alignment vertical="center"/>
    </xf>
  </cellStyleXfs>
  <cellXfs count="167">
    <xf numFmtId="0" fontId="0" fillId="0" borderId="0" xfId="0"/>
    <xf numFmtId="0" fontId="2" fillId="0" borderId="0" xfId="0" applyFont="1"/>
    <xf numFmtId="0" fontId="0" fillId="0" borderId="0" xfId="0" applyFill="1"/>
    <xf numFmtId="0" fontId="3" fillId="0" borderId="0" xfId="0" applyFont="1"/>
    <xf numFmtId="0" fontId="0" fillId="3" borderId="0" xfId="0" applyFill="1"/>
    <xf numFmtId="0" fontId="0" fillId="4" borderId="0" xfId="0" applyFill="1"/>
    <xf numFmtId="0" fontId="0" fillId="5" borderId="0" xfId="0" applyFill="1"/>
    <xf numFmtId="0" fontId="0" fillId="0" borderId="0" xfId="0" applyAlignment="1">
      <alignment horizontal="center" wrapText="1"/>
    </xf>
    <xf numFmtId="0" fontId="0" fillId="5" borderId="0" xfId="0" applyFill="1" applyAlignment="1">
      <alignment horizontal="center" wrapText="1"/>
    </xf>
    <xf numFmtId="0" fontId="0" fillId="11" borderId="0" xfId="0" applyFill="1"/>
    <xf numFmtId="0" fontId="4"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Font="1"/>
    <xf numFmtId="0" fontId="0" fillId="5" borderId="0" xfId="0" applyFont="1" applyFill="1"/>
    <xf numFmtId="0" fontId="0" fillId="0" borderId="0" xfId="0" applyFont="1" applyAlignment="1">
      <alignment horizontal="center"/>
    </xf>
    <xf numFmtId="0" fontId="10" fillId="0" borderId="0" xfId="0" applyFont="1" applyAlignment="1">
      <alignment horizontal="center"/>
    </xf>
    <xf numFmtId="0" fontId="9" fillId="3" borderId="0" xfId="0" applyFont="1" applyFill="1" applyAlignment="1">
      <alignment horizontal="center" vertical="center"/>
    </xf>
    <xf numFmtId="0" fontId="0" fillId="4" borderId="0" xfId="0" applyFill="1" applyAlignment="1">
      <alignment horizontal="center" vertical="center" wrapText="1"/>
    </xf>
    <xf numFmtId="0" fontId="11" fillId="0" borderId="0" xfId="0" applyFont="1"/>
    <xf numFmtId="0" fontId="12" fillId="0" borderId="0" xfId="0" applyFont="1"/>
    <xf numFmtId="0" fontId="13" fillId="0" borderId="0" xfId="0" applyFont="1" applyAlignment="1">
      <alignment vertical="center"/>
    </xf>
    <xf numFmtId="0" fontId="13" fillId="0" borderId="0" xfId="0" applyFont="1"/>
    <xf numFmtId="0" fontId="14" fillId="0" borderId="0" xfId="0" applyFont="1" applyFill="1"/>
    <xf numFmtId="0" fontId="14" fillId="0" borderId="0" xfId="0" applyFont="1"/>
    <xf numFmtId="0" fontId="15" fillId="0" borderId="0" xfId="0" applyFont="1" applyFill="1"/>
    <xf numFmtId="0" fontId="15" fillId="13" borderId="0" xfId="0" applyFont="1" applyFill="1"/>
    <xf numFmtId="0" fontId="16" fillId="0" borderId="0" xfId="0" applyFont="1"/>
    <xf numFmtId="0" fontId="17" fillId="0" borderId="0" xfId="0" applyFont="1"/>
    <xf numFmtId="0" fontId="14" fillId="3" borderId="0" xfId="0" applyFont="1" applyFill="1"/>
    <xf numFmtId="0" fontId="14" fillId="8" borderId="0" xfId="0" applyFont="1" applyFill="1"/>
    <xf numFmtId="0" fontId="17" fillId="8" borderId="0" xfId="0" applyFont="1" applyFill="1"/>
    <xf numFmtId="0" fontId="14" fillId="4" borderId="0" xfId="0" applyFont="1" applyFill="1"/>
    <xf numFmtId="0" fontId="14" fillId="9" borderId="0" xfId="0" applyFont="1" applyFill="1"/>
    <xf numFmtId="0" fontId="17" fillId="9" borderId="0" xfId="0" applyFont="1" applyFill="1"/>
    <xf numFmtId="0" fontId="14" fillId="10" borderId="0" xfId="0" applyFont="1" applyFill="1"/>
    <xf numFmtId="0" fontId="17" fillId="10" borderId="0" xfId="0" applyFont="1" applyFill="1"/>
    <xf numFmtId="0" fontId="15" fillId="0" borderId="0" xfId="0" applyFont="1"/>
    <xf numFmtId="0" fontId="13" fillId="13" borderId="0" xfId="0" applyFont="1" applyFill="1"/>
    <xf numFmtId="0" fontId="14" fillId="0" borderId="0" xfId="0" applyFont="1" applyFill="1" applyAlignment="1"/>
    <xf numFmtId="0" fontId="18" fillId="0" borderId="0" xfId="0" applyFont="1"/>
    <xf numFmtId="0" fontId="19" fillId="0" borderId="0" xfId="0" applyFont="1" applyFill="1" applyAlignment="1">
      <alignment vertical="center"/>
    </xf>
    <xf numFmtId="0" fontId="18" fillId="0" borderId="0" xfId="0" applyFont="1" applyFill="1" applyBorder="1"/>
    <xf numFmtId="0" fontId="19" fillId="0" borderId="0" xfId="0" applyNumberFormat="1" applyFont="1" applyFill="1" applyBorder="1" applyAlignment="1" applyProtection="1"/>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1" xfId="0" applyFont="1" applyFill="1" applyBorder="1" applyAlignment="1">
      <alignment vertical="center" wrapText="1"/>
    </xf>
    <xf numFmtId="0" fontId="11" fillId="7" borderId="8" xfId="0" applyFont="1" applyFill="1" applyBorder="1" applyAlignment="1">
      <alignment horizontal="right" vertical="center" wrapText="1"/>
    </xf>
    <xf numFmtId="0" fontId="11" fillId="8" borderId="9" xfId="0" applyFont="1" applyFill="1" applyBorder="1" applyAlignment="1">
      <alignment horizontal="right" vertical="center" wrapText="1"/>
    </xf>
    <xf numFmtId="0" fontId="11" fillId="7" borderId="2" xfId="0" applyFont="1" applyFill="1" applyBorder="1" applyAlignment="1">
      <alignment vertical="center" wrapText="1"/>
    </xf>
    <xf numFmtId="0" fontId="11" fillId="10" borderId="8" xfId="0" applyFont="1" applyFill="1" applyBorder="1" applyAlignment="1">
      <alignment horizontal="right" vertical="center" wrapText="1"/>
    </xf>
    <xf numFmtId="0" fontId="11" fillId="9" borderId="9" xfId="0" applyFont="1" applyFill="1" applyBorder="1" applyAlignment="1">
      <alignment horizontal="right" vertical="center" wrapText="1"/>
    </xf>
    <xf numFmtId="0" fontId="11" fillId="7" borderId="10" xfId="0" applyFont="1" applyFill="1" applyBorder="1" applyAlignment="1">
      <alignment vertical="center" wrapText="1"/>
    </xf>
    <xf numFmtId="0" fontId="11" fillId="7" borderId="5" xfId="0" applyFont="1" applyFill="1" applyBorder="1" applyAlignment="1">
      <alignment horizontal="right" vertical="center" wrapText="1"/>
    </xf>
    <xf numFmtId="0" fontId="11" fillId="7" borderId="11" xfId="0" applyFont="1" applyFill="1" applyBorder="1" applyAlignment="1">
      <alignment horizontal="right" vertical="center" wrapText="1"/>
    </xf>
    <xf numFmtId="0" fontId="20" fillId="14" borderId="0" xfId="0" applyFont="1" applyFill="1" applyBorder="1"/>
    <xf numFmtId="0" fontId="23" fillId="0" borderId="0" xfId="0" applyFont="1" applyFill="1"/>
    <xf numFmtId="0" fontId="16" fillId="3" borderId="0" xfId="0" applyFont="1" applyFill="1"/>
    <xf numFmtId="0" fontId="16" fillId="0" borderId="0" xfId="0" applyFont="1" applyAlignment="1">
      <alignment horizontal="right"/>
    </xf>
    <xf numFmtId="0" fontId="16" fillId="9" borderId="0" xfId="0" applyFont="1" applyFill="1"/>
    <xf numFmtId="0" fontId="24" fillId="0" borderId="0" xfId="0" applyFont="1"/>
    <xf numFmtId="0" fontId="24" fillId="0" borderId="0" xfId="0" applyFont="1" applyFill="1"/>
    <xf numFmtId="0" fontId="16" fillId="6" borderId="0" xfId="0" applyFont="1" applyFill="1"/>
    <xf numFmtId="0" fontId="16" fillId="0" borderId="0" xfId="0" applyFont="1" applyFill="1"/>
    <xf numFmtId="0" fontId="11" fillId="0" borderId="0" xfId="0" applyFont="1" applyFill="1"/>
    <xf numFmtId="0" fontId="16" fillId="11" borderId="0" xfId="0" applyFont="1" applyFill="1"/>
    <xf numFmtId="0" fontId="14" fillId="11" borderId="0" xfId="0" applyFont="1" applyFill="1"/>
    <xf numFmtId="0" fontId="25" fillId="0" borderId="0" xfId="0" applyFont="1"/>
    <xf numFmtId="0" fontId="16" fillId="12" borderId="0" xfId="0" applyFont="1" applyFill="1"/>
    <xf numFmtId="0" fontId="12" fillId="0" borderId="0" xfId="0" applyFont="1" applyAlignment="1">
      <alignment horizontal="right"/>
    </xf>
    <xf numFmtId="0" fontId="26" fillId="0" borderId="0" xfId="0" applyFont="1"/>
    <xf numFmtId="0" fontId="2" fillId="0" borderId="0" xfId="0" applyFont="1" applyFill="1"/>
    <xf numFmtId="0" fontId="27" fillId="0" borderId="0" xfId="0" applyFont="1"/>
    <xf numFmtId="0" fontId="28" fillId="0" borderId="0" xfId="0" applyFont="1"/>
    <xf numFmtId="0" fontId="29" fillId="0" borderId="0" xfId="0" applyFont="1" applyAlignment="1">
      <alignment horizontal="center" vertical="center" wrapText="1"/>
    </xf>
    <xf numFmtId="0" fontId="0" fillId="15" borderId="0" xfId="0" applyFont="1" applyFill="1" applyBorder="1"/>
    <xf numFmtId="0" fontId="32" fillId="0" borderId="0" xfId="0" applyFont="1"/>
    <xf numFmtId="0" fontId="33" fillId="0" borderId="0" xfId="0" applyFont="1"/>
    <xf numFmtId="0" fontId="31" fillId="0" borderId="0" xfId="0" applyFont="1"/>
    <xf numFmtId="0" fontId="33"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xf>
    <xf numFmtId="0" fontId="34" fillId="0" borderId="0" xfId="0" applyFont="1"/>
    <xf numFmtId="0" fontId="33" fillId="2" borderId="0" xfId="0" applyFont="1" applyFill="1"/>
    <xf numFmtId="0" fontId="32" fillId="11" borderId="0" xfId="0" applyFont="1" applyFill="1"/>
    <xf numFmtId="0" fontId="32" fillId="6" borderId="0" xfId="0" applyFont="1" applyFill="1"/>
    <xf numFmtId="0" fontId="35" fillId="0" borderId="0" xfId="9">
      <alignment vertical="center"/>
    </xf>
    <xf numFmtId="0" fontId="30" fillId="2" borderId="0" xfId="9" applyFont="1" applyFill="1" applyAlignment="1">
      <alignment horizontal="center"/>
    </xf>
    <xf numFmtId="0" fontId="30" fillId="0" borderId="0" xfId="9" applyFont="1" applyFill="1" applyAlignment="1">
      <alignment horizontal="center"/>
    </xf>
    <xf numFmtId="0" fontId="16" fillId="0" borderId="0" xfId="9" applyFont="1" applyFill="1" applyAlignment="1">
      <alignment horizontal="center"/>
    </xf>
    <xf numFmtId="0" fontId="24" fillId="0" borderId="0" xfId="9" applyFont="1" applyFill="1" applyBorder="1" applyAlignment="1">
      <alignment horizontal="center" vertical="center"/>
    </xf>
    <xf numFmtId="0" fontId="37" fillId="0" borderId="0" xfId="9" applyFont="1">
      <alignment vertical="center"/>
    </xf>
    <xf numFmtId="0" fontId="16" fillId="0" borderId="0" xfId="9" applyFont="1" applyFill="1" applyBorder="1" applyAlignment="1">
      <alignment horizontal="left" vertical="center"/>
    </xf>
    <xf numFmtId="0" fontId="30" fillId="0" borderId="0" xfId="9" applyFont="1" applyFill="1" applyBorder="1" applyAlignment="1">
      <alignment horizontal="left" vertical="center" wrapText="1"/>
    </xf>
    <xf numFmtId="0" fontId="34" fillId="0" borderId="0" xfId="9" applyFont="1" applyFill="1" applyBorder="1" applyAlignment="1">
      <alignment horizontal="left" vertical="center" wrapText="1"/>
    </xf>
    <xf numFmtId="0" fontId="39" fillId="0" borderId="0" xfId="9" applyFont="1" applyAlignment="1">
      <alignment horizontal="left"/>
    </xf>
    <xf numFmtId="0" fontId="38" fillId="0" borderId="0" xfId="9" applyFont="1" applyAlignment="1">
      <alignment vertical="center"/>
    </xf>
    <xf numFmtId="0" fontId="40" fillId="0" borderId="0" xfId="9" applyFont="1">
      <alignment vertical="center"/>
    </xf>
    <xf numFmtId="0" fontId="39" fillId="0" borderId="0" xfId="9" applyFont="1" applyFill="1" applyBorder="1" applyAlignment="1">
      <alignment horizontal="left" vertical="center" wrapText="1"/>
    </xf>
    <xf numFmtId="0" fontId="16" fillId="0" borderId="0" xfId="9" applyFont="1" applyAlignment="1">
      <alignment wrapText="1"/>
    </xf>
    <xf numFmtId="0" fontId="34" fillId="0" borderId="0" xfId="9" applyFont="1" applyFill="1" applyBorder="1" applyAlignment="1">
      <alignment horizontal="left" vertical="center"/>
    </xf>
    <xf numFmtId="0" fontId="39" fillId="0" borderId="0" xfId="9" applyFont="1" applyAlignment="1"/>
    <xf numFmtId="0" fontId="38" fillId="0" borderId="0" xfId="9" applyFont="1" applyAlignment="1"/>
    <xf numFmtId="0" fontId="14" fillId="0" borderId="0" xfId="9" applyFont="1" applyAlignment="1"/>
    <xf numFmtId="0" fontId="41" fillId="0" borderId="0" xfId="9" applyFont="1" applyAlignment="1"/>
    <xf numFmtId="0" fontId="42" fillId="0" borderId="0" xfId="9" applyFont="1" applyAlignment="1"/>
    <xf numFmtId="0" fontId="43" fillId="0" borderId="0" xfId="9" applyFont="1" applyAlignment="1">
      <alignment wrapText="1"/>
    </xf>
    <xf numFmtId="0" fontId="35" fillId="2" borderId="0" xfId="9" applyFill="1" applyAlignment="1"/>
    <xf numFmtId="0" fontId="45" fillId="0" borderId="0" xfId="0" applyFont="1" applyAlignment="1"/>
    <xf numFmtId="0" fontId="45" fillId="0" borderId="0" xfId="0" applyFont="1" applyFill="1" applyAlignment="1"/>
    <xf numFmtId="0" fontId="39" fillId="0" borderId="0" xfId="0" applyFont="1" applyFill="1" applyAlignment="1">
      <alignment horizontal="left"/>
    </xf>
    <xf numFmtId="0" fontId="39" fillId="0" borderId="0" xfId="0" applyFont="1" applyFill="1" applyAlignment="1"/>
    <xf numFmtId="0" fontId="39" fillId="0" borderId="0" xfId="0" applyFont="1" applyFill="1" applyAlignment="1">
      <alignment vertical="center"/>
    </xf>
    <xf numFmtId="0" fontId="46" fillId="0" borderId="0" xfId="0" applyFont="1"/>
    <xf numFmtId="0" fontId="20" fillId="0" borderId="0" xfId="0" applyFont="1"/>
    <xf numFmtId="0" fontId="20" fillId="0" borderId="0" xfId="0" applyFont="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6" fillId="0" borderId="0" xfId="0" applyFont="1" applyFill="1" applyAlignment="1">
      <alignment horizontal="left"/>
    </xf>
    <xf numFmtId="0" fontId="47" fillId="0" borderId="0" xfId="0" applyFont="1" applyAlignment="1"/>
    <xf numFmtId="0" fontId="47" fillId="0" borderId="0" xfId="0" applyFont="1" applyFill="1" applyAlignment="1"/>
    <xf numFmtId="0" fontId="19" fillId="0" borderId="0" xfId="0" applyFont="1" applyAlignment="1">
      <alignment horizontal="center"/>
    </xf>
    <xf numFmtId="10" fontId="1" fillId="0" borderId="0" xfId="0" applyNumberFormat="1" applyFont="1" applyBorder="1" applyAlignment="1">
      <alignment horizontal="center"/>
    </xf>
    <xf numFmtId="9" fontId="1" fillId="0" borderId="0" xfId="0" applyNumberFormat="1" applyFont="1" applyBorder="1" applyAlignment="1">
      <alignment horizontal="center"/>
    </xf>
    <xf numFmtId="0" fontId="14" fillId="0" borderId="0" xfId="0" applyFont="1" applyFill="1" applyBorder="1"/>
    <xf numFmtId="0" fontId="14" fillId="0" borderId="0" xfId="0" applyFont="1" applyBorder="1"/>
    <xf numFmtId="0" fontId="15" fillId="0" borderId="0" xfId="0" applyFont="1" applyBorder="1"/>
    <xf numFmtId="0" fontId="19" fillId="0" borderId="0" xfId="0" applyNumberFormat="1" applyFont="1" applyFill="1" applyBorder="1" applyAlignment="1" applyProtection="1">
      <alignment horizontal="center"/>
    </xf>
    <xf numFmtId="0" fontId="48" fillId="0" borderId="0" xfId="0" applyFont="1"/>
    <xf numFmtId="0" fontId="48" fillId="0" borderId="0" xfId="0" applyFont="1" applyFill="1" applyAlignment="1">
      <alignment vertical="center"/>
    </xf>
    <xf numFmtId="0" fontId="49" fillId="0" borderId="0" xfId="0" applyFont="1" applyFill="1" applyAlignment="1">
      <alignment horizontal="left" vertical="center"/>
    </xf>
    <xf numFmtId="0" fontId="48" fillId="0" borderId="0" xfId="0" applyFont="1" applyFill="1" applyAlignment="1">
      <alignment horizontal="left" vertical="center"/>
    </xf>
    <xf numFmtId="0" fontId="38" fillId="0" borderId="0" xfId="0" applyFont="1" applyFill="1" applyAlignment="1">
      <alignment horizontal="left" vertical="center"/>
    </xf>
    <xf numFmtId="0" fontId="39" fillId="0" borderId="0" xfId="0" applyFont="1" applyFill="1" applyAlignment="1">
      <alignment horizontal="left" vertical="center" wrapText="1"/>
    </xf>
    <xf numFmtId="0" fontId="39" fillId="0" borderId="0" xfId="0" applyFont="1" applyFill="1" applyAlignment="1">
      <alignment horizontal="left" vertical="center"/>
    </xf>
    <xf numFmtId="0" fontId="39" fillId="0" borderId="0" xfId="0" applyFont="1" applyFill="1" applyAlignment="1">
      <alignment vertical="center" wrapText="1"/>
    </xf>
    <xf numFmtId="0" fontId="50" fillId="0" borderId="0" xfId="0" applyFont="1" applyFill="1" applyAlignment="1">
      <alignment horizontal="justify" vertical="center"/>
    </xf>
    <xf numFmtId="0" fontId="49" fillId="0" borderId="0" xfId="0" applyFont="1" applyFill="1" applyAlignment="1">
      <alignment vertical="center"/>
    </xf>
    <xf numFmtId="0" fontId="47" fillId="0" borderId="0" xfId="0" applyFont="1"/>
    <xf numFmtId="0" fontId="53" fillId="0" borderId="0" xfId="0" applyFont="1" applyFill="1" applyAlignment="1">
      <alignment horizontal="left" vertical="center" wrapText="1"/>
    </xf>
    <xf numFmtId="0" fontId="34" fillId="0" borderId="0" xfId="9" applyFont="1" applyFill="1" applyBorder="1" applyAlignment="1">
      <alignment horizontal="left" vertical="center" wrapText="1"/>
    </xf>
    <xf numFmtId="0" fontId="30" fillId="0" borderId="0" xfId="9" applyFont="1" applyFill="1" applyBorder="1" applyAlignment="1">
      <alignment horizontal="left" vertical="center"/>
    </xf>
    <xf numFmtId="0" fontId="31" fillId="0" borderId="0" xfId="0" applyFont="1" applyAlignment="1">
      <alignment horizontal="center" vertical="center" wrapText="1"/>
    </xf>
    <xf numFmtId="0" fontId="31" fillId="2" borderId="0" xfId="0" applyFont="1" applyFill="1" applyAlignment="1">
      <alignment horizontal="center" vertical="center" wrapText="1"/>
    </xf>
    <xf numFmtId="0" fontId="20" fillId="0" borderId="12" xfId="0" applyFont="1" applyFill="1" applyBorder="1" applyAlignment="1">
      <alignment horizontal="center" vertical="center" wrapText="1"/>
    </xf>
    <xf numFmtId="0" fontId="14" fillId="7" borderId="1" xfId="0" applyFont="1" applyFill="1" applyBorder="1" applyAlignment="1">
      <alignment vertical="center" wrapText="1"/>
    </xf>
    <xf numFmtId="0" fontId="14" fillId="7" borderId="10" xfId="0" applyFont="1" applyFill="1" applyBorder="1" applyAlignment="1">
      <alignment vertical="center" wrapText="1"/>
    </xf>
    <xf numFmtId="0" fontId="11" fillId="7" borderId="1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0" borderId="14" xfId="0" applyFont="1" applyFill="1" applyBorder="1" applyAlignment="1">
      <alignment vertical="center" wrapText="1"/>
    </xf>
    <xf numFmtId="0" fontId="11" fillId="7" borderId="14" xfId="0" applyFont="1" applyFill="1" applyBorder="1" applyAlignment="1">
      <alignment vertical="center" wrapText="1"/>
    </xf>
    <xf numFmtId="0" fontId="16" fillId="0" borderId="0" xfId="0" applyFont="1" applyFill="1" applyAlignment="1">
      <alignment horizontal="center"/>
    </xf>
    <xf numFmtId="0" fontId="15" fillId="0" borderId="0" xfId="0" applyFont="1" applyAlignment="1">
      <alignment horizontal="center"/>
    </xf>
    <xf numFmtId="0" fontId="14" fillId="0" borderId="0" xfId="0" applyFont="1" applyAlignment="1">
      <alignment horizontal="center"/>
    </xf>
    <xf numFmtId="0" fontId="14" fillId="4" borderId="0" xfId="0" applyFont="1" applyFill="1" applyAlignment="1">
      <alignment horizontal="center"/>
    </xf>
    <xf numFmtId="0" fontId="56" fillId="0" borderId="0" xfId="0" applyFont="1"/>
    <xf numFmtId="0" fontId="23" fillId="0" borderId="0" xfId="0" applyFont="1"/>
    <xf numFmtId="0" fontId="57" fillId="0" borderId="0" xfId="0" applyFont="1" applyAlignment="1">
      <alignment horizontal="left" vertical="center"/>
    </xf>
    <xf numFmtId="0" fontId="58" fillId="0" borderId="0" xfId="0" applyFont="1" applyAlignment="1">
      <alignment horizontal="left" vertical="center"/>
    </xf>
    <xf numFmtId="0" fontId="59" fillId="0" borderId="0" xfId="0" applyFont="1" applyAlignment="1">
      <alignment horizontal="left" vertical="center"/>
    </xf>
    <xf numFmtId="0" fontId="57" fillId="0" borderId="0" xfId="0" applyFont="1" applyFill="1" applyAlignment="1">
      <alignment horizontal="left" vertical="center"/>
    </xf>
    <xf numFmtId="0" fontId="61" fillId="0" borderId="0" xfId="0" applyFont="1"/>
    <xf numFmtId="0" fontId="59" fillId="0" borderId="0" xfId="0" applyFont="1" applyFill="1" applyAlignment="1">
      <alignment horizontal="left" vertical="center"/>
    </xf>
    <xf numFmtId="0" fontId="59" fillId="0" borderId="0" xfId="0" applyFont="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ny 2" xfId="9" xr:uid="{00000000-0005-0000-0000-000005000000}"/>
  </cellStyles>
  <dxfs count="0"/>
  <tableStyles count="0" defaultTableStyle="TableStyleMedium9" defaultPivotStyle="PivotStyleMedium7"/>
  <colors>
    <mruColors>
      <color rgb="FFFF89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id="{CAD96159-2A59-4B9C-8DA2-1F75DB8FB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showGridLines="0" topLeftCell="A6" workbookViewId="0">
      <selection activeCell="F27" sqref="F27"/>
    </sheetView>
  </sheetViews>
  <sheetFormatPr baseColWidth="10" defaultColWidth="8" defaultRowHeight="13"/>
  <cols>
    <col min="1" max="1" width="7.5" style="88" customWidth="1"/>
    <col min="2" max="2" width="85.6640625" style="88" customWidth="1"/>
    <col min="3" max="16384" width="8" style="88"/>
  </cols>
  <sheetData>
    <row r="1" spans="1:19" ht="15">
      <c r="B1" s="89" t="s">
        <v>149</v>
      </c>
    </row>
    <row r="2" spans="1:19" ht="15">
      <c r="B2" s="90"/>
    </row>
    <row r="3" spans="1:19" ht="15">
      <c r="B3" s="91" t="s">
        <v>165</v>
      </c>
    </row>
    <row r="4" spans="1:19" ht="15">
      <c r="B4" s="92" t="s">
        <v>256</v>
      </c>
    </row>
    <row r="5" spans="1:19" ht="15">
      <c r="B5" s="92" t="s">
        <v>164</v>
      </c>
    </row>
    <row r="6" spans="1:19" ht="15">
      <c r="B6" s="92"/>
    </row>
    <row r="7" spans="1:19">
      <c r="A7" s="93"/>
    </row>
    <row r="8" spans="1:19" ht="16">
      <c r="B8" s="143" t="s">
        <v>150</v>
      </c>
      <c r="C8" s="143"/>
      <c r="D8" s="143"/>
      <c r="E8" s="143"/>
      <c r="F8" s="143"/>
      <c r="O8" s="142"/>
      <c r="P8" s="142"/>
      <c r="Q8" s="142"/>
      <c r="R8" s="142"/>
      <c r="S8" s="142"/>
    </row>
    <row r="9" spans="1:19" ht="16">
      <c r="B9" s="94" t="s">
        <v>166</v>
      </c>
      <c r="C9" s="95"/>
      <c r="D9" s="95"/>
      <c r="E9" s="95"/>
      <c r="F9" s="95"/>
      <c r="O9" s="142"/>
      <c r="P9" s="142"/>
      <c r="Q9" s="142"/>
      <c r="R9" s="142"/>
      <c r="S9" s="142"/>
    </row>
    <row r="10" spans="1:19" ht="16">
      <c r="B10" s="94" t="s">
        <v>167</v>
      </c>
      <c r="C10" s="95"/>
      <c r="D10" s="95"/>
      <c r="E10" s="95"/>
      <c r="F10" s="95"/>
      <c r="O10" s="96"/>
      <c r="P10" s="96"/>
      <c r="Q10" s="96"/>
      <c r="R10" s="96"/>
      <c r="S10" s="96"/>
    </row>
    <row r="11" spans="1:19" ht="16">
      <c r="B11" s="97" t="s">
        <v>151</v>
      </c>
      <c r="C11" s="95"/>
      <c r="D11" s="95"/>
      <c r="E11" s="95"/>
      <c r="F11" s="95"/>
      <c r="O11" s="142"/>
      <c r="P11" s="142"/>
      <c r="Q11" s="142"/>
      <c r="R11" s="142"/>
      <c r="S11" s="142"/>
    </row>
    <row r="12" spans="1:19" ht="16">
      <c r="B12" s="94" t="s">
        <v>152</v>
      </c>
      <c r="C12" s="98"/>
      <c r="D12" s="98"/>
      <c r="E12" s="98"/>
      <c r="F12" s="98"/>
      <c r="O12" s="142"/>
      <c r="P12" s="142"/>
      <c r="Q12" s="142"/>
      <c r="R12" s="142"/>
      <c r="S12" s="142"/>
    </row>
    <row r="13" spans="1:19" ht="16">
      <c r="B13" s="94" t="s">
        <v>168</v>
      </c>
      <c r="C13" s="98"/>
      <c r="D13" s="98"/>
      <c r="E13" s="98"/>
      <c r="F13" s="98"/>
      <c r="O13" s="96"/>
      <c r="P13" s="96"/>
      <c r="Q13" s="96"/>
      <c r="R13" s="96"/>
      <c r="S13" s="96"/>
    </row>
    <row r="14" spans="1:19" ht="16">
      <c r="B14" s="97" t="s">
        <v>153</v>
      </c>
      <c r="C14" s="98"/>
      <c r="D14" s="98"/>
      <c r="E14" s="98"/>
      <c r="F14" s="98"/>
      <c r="O14" s="96"/>
      <c r="P14" s="96"/>
      <c r="Q14" s="96"/>
      <c r="R14" s="96"/>
      <c r="S14" s="96"/>
    </row>
    <row r="15" spans="1:19" ht="16">
      <c r="B15" s="94" t="s">
        <v>154</v>
      </c>
      <c r="C15" s="98"/>
      <c r="D15" s="98"/>
      <c r="E15" s="98"/>
      <c r="F15" s="98"/>
      <c r="O15" s="96"/>
      <c r="P15" s="96"/>
      <c r="Q15" s="96"/>
      <c r="R15" s="96"/>
      <c r="S15" s="96"/>
    </row>
    <row r="16" spans="1:19" ht="16">
      <c r="B16" s="94" t="s">
        <v>155</v>
      </c>
      <c r="C16" s="95"/>
      <c r="D16" s="95"/>
      <c r="E16" s="95"/>
      <c r="F16" s="95"/>
      <c r="O16" s="99"/>
      <c r="P16" s="99"/>
      <c r="Q16" s="99"/>
      <c r="R16" s="99"/>
      <c r="S16" s="99"/>
    </row>
    <row r="17" spans="2:19" ht="16">
      <c r="B17" s="94"/>
      <c r="C17" s="95"/>
      <c r="D17" s="95"/>
      <c r="E17" s="95"/>
      <c r="F17" s="95"/>
      <c r="O17" s="99"/>
      <c r="P17" s="99"/>
      <c r="Q17" s="99"/>
      <c r="R17" s="99"/>
      <c r="S17" s="99"/>
    </row>
    <row r="18" spans="2:19" ht="16">
      <c r="B18" s="92" t="s">
        <v>156</v>
      </c>
      <c r="C18" s="95"/>
      <c r="D18" s="95"/>
      <c r="E18" s="95"/>
      <c r="F18" s="95"/>
      <c r="O18" s="99"/>
      <c r="P18" s="99"/>
      <c r="Q18" s="99"/>
      <c r="R18" s="99"/>
      <c r="S18" s="99"/>
    </row>
    <row r="19" spans="2:19" ht="16">
      <c r="B19" s="94"/>
      <c r="C19" s="95"/>
      <c r="D19" s="95"/>
      <c r="E19" s="95"/>
      <c r="F19" s="95"/>
      <c r="O19" s="99"/>
      <c r="P19" s="99"/>
      <c r="Q19" s="99"/>
      <c r="R19" s="99"/>
      <c r="S19" s="99"/>
    </row>
    <row r="20" spans="2:19" ht="16">
      <c r="B20" s="94"/>
      <c r="C20" s="95"/>
      <c r="D20" s="95"/>
      <c r="E20" s="95"/>
      <c r="F20" s="95"/>
      <c r="O20" s="99"/>
      <c r="P20" s="99"/>
      <c r="Q20" s="99"/>
      <c r="R20" s="99"/>
      <c r="S20" s="99"/>
    </row>
    <row r="21" spans="2:19" ht="48">
      <c r="B21" s="100" t="s">
        <v>157</v>
      </c>
      <c r="C21" s="95"/>
      <c r="D21" s="95"/>
      <c r="E21" s="95"/>
      <c r="F21" s="95"/>
      <c r="O21" s="99"/>
      <c r="P21" s="99"/>
      <c r="Q21" s="99"/>
      <c r="R21" s="99"/>
      <c r="S21" s="99"/>
    </row>
    <row r="22" spans="2:19" ht="32">
      <c r="B22" s="101" t="s">
        <v>158</v>
      </c>
      <c r="C22" s="98"/>
      <c r="D22" s="98"/>
      <c r="E22" s="98"/>
      <c r="F22" s="98"/>
      <c r="O22" s="102"/>
      <c r="P22" s="99"/>
      <c r="Q22" s="99"/>
      <c r="R22" s="99"/>
      <c r="S22" s="99"/>
    </row>
    <row r="23" spans="2:19" ht="16" customHeight="1">
      <c r="B23" s="103" t="s">
        <v>159</v>
      </c>
      <c r="C23" s="104"/>
      <c r="D23" s="104"/>
      <c r="E23" s="104"/>
      <c r="F23" s="104"/>
      <c r="O23" s="102"/>
      <c r="P23" s="99"/>
      <c r="Q23" s="99"/>
      <c r="R23" s="99"/>
      <c r="S23" s="99"/>
    </row>
    <row r="24" spans="2:19" ht="17" customHeight="1">
      <c r="B24" s="105" t="s">
        <v>160</v>
      </c>
      <c r="C24" s="104"/>
      <c r="D24" s="104"/>
      <c r="E24" s="104"/>
      <c r="F24" s="104"/>
      <c r="O24" s="142"/>
      <c r="P24" s="142"/>
      <c r="Q24" s="142"/>
      <c r="R24" s="142"/>
      <c r="S24" s="142"/>
    </row>
    <row r="25" spans="2:19" ht="15">
      <c r="B25" s="103"/>
      <c r="C25" s="104"/>
      <c r="D25" s="104"/>
      <c r="E25" s="104"/>
      <c r="F25" s="104"/>
    </row>
    <row r="26" spans="2:19" ht="15">
      <c r="B26" s="106" t="s">
        <v>161</v>
      </c>
      <c r="C26" s="104"/>
      <c r="D26" s="104"/>
      <c r="E26" s="104"/>
      <c r="F26" s="104"/>
    </row>
    <row r="27" spans="2:19" ht="15">
      <c r="B27" s="104" t="s">
        <v>69</v>
      </c>
      <c r="C27" s="104"/>
      <c r="D27" s="104"/>
      <c r="E27" s="104"/>
      <c r="F27" s="104"/>
    </row>
    <row r="28" spans="2:19" ht="15">
      <c r="B28" s="104" t="s">
        <v>136</v>
      </c>
      <c r="C28" s="104"/>
      <c r="D28" s="104"/>
      <c r="E28" s="104"/>
      <c r="F28" s="104"/>
    </row>
    <row r="29" spans="2:19" ht="15">
      <c r="B29" s="104" t="s">
        <v>121</v>
      </c>
      <c r="C29" s="104"/>
      <c r="D29" s="104"/>
      <c r="E29" s="104"/>
      <c r="F29" s="104"/>
    </row>
    <row r="30" spans="2:19" ht="15">
      <c r="B30" s="104" t="s">
        <v>162</v>
      </c>
      <c r="C30" s="104"/>
      <c r="D30" s="104"/>
      <c r="E30" s="104"/>
      <c r="F30" s="104"/>
    </row>
    <row r="31" spans="2:19" ht="15">
      <c r="B31" s="104" t="s">
        <v>135</v>
      </c>
    </row>
    <row r="32" spans="2:19" ht="15">
      <c r="B32" s="104" t="s">
        <v>132</v>
      </c>
    </row>
    <row r="35" spans="2:2" ht="36" customHeight="1">
      <c r="B35" s="107"/>
    </row>
    <row r="36" spans="2:2" ht="42">
      <c r="B36" s="108" t="s">
        <v>163</v>
      </c>
    </row>
    <row r="37" spans="2:2">
      <c r="B37" s="109"/>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8"/>
  <sheetViews>
    <sheetView workbookViewId="0">
      <selection sqref="A1:B1"/>
    </sheetView>
  </sheetViews>
  <sheetFormatPr baseColWidth="10" defaultColWidth="10.6640625" defaultRowHeight="16"/>
  <cols>
    <col min="1" max="1" width="10.83203125" style="11"/>
    <col min="2" max="2" width="18" customWidth="1"/>
    <col min="3" max="3" width="13" customWidth="1"/>
    <col min="7" max="7" width="10.83203125" customWidth="1"/>
    <col min="10" max="10" width="14.1640625" customWidth="1"/>
    <col min="11" max="11" width="10.83203125" style="2"/>
  </cols>
  <sheetData>
    <row r="1" spans="1:50" ht="66" customHeight="1">
      <c r="A1" s="145" t="s">
        <v>69</v>
      </c>
      <c r="B1" s="145"/>
      <c r="C1" s="78"/>
      <c r="D1" s="78"/>
      <c r="E1" s="78"/>
      <c r="F1" s="78"/>
      <c r="G1" s="78"/>
      <c r="H1" s="78"/>
      <c r="I1" s="78"/>
      <c r="J1" s="78"/>
      <c r="K1" s="6"/>
      <c r="L1" s="18" t="s">
        <v>70</v>
      </c>
      <c r="M1" s="19" t="s">
        <v>93</v>
      </c>
    </row>
    <row r="2" spans="1:50">
      <c r="A2" s="144" t="s">
        <v>67</v>
      </c>
      <c r="B2" s="144" t="s">
        <v>68</v>
      </c>
      <c r="C2" s="79" t="s">
        <v>2</v>
      </c>
      <c r="D2" s="80" t="s">
        <v>4</v>
      </c>
      <c r="E2" s="80" t="s">
        <v>5</v>
      </c>
      <c r="F2" s="80" t="s">
        <v>11</v>
      </c>
      <c r="G2" s="80" t="s">
        <v>6</v>
      </c>
      <c r="H2" s="80" t="s">
        <v>8</v>
      </c>
      <c r="I2" s="80" t="s">
        <v>15</v>
      </c>
      <c r="J2" s="79" t="s">
        <v>3</v>
      </c>
      <c r="K2" s="6"/>
      <c r="L2" s="1">
        <v>1</v>
      </c>
      <c r="M2" s="1">
        <v>2</v>
      </c>
      <c r="N2" s="1">
        <v>3</v>
      </c>
      <c r="O2" s="1">
        <v>4</v>
      </c>
      <c r="P2" s="1">
        <v>5</v>
      </c>
      <c r="Q2" s="1">
        <v>6</v>
      </c>
      <c r="R2" s="1">
        <v>7</v>
      </c>
      <c r="S2" s="1">
        <v>8</v>
      </c>
      <c r="T2" s="1">
        <v>9</v>
      </c>
      <c r="U2" s="1">
        <v>10</v>
      </c>
      <c r="V2" s="1">
        <v>11</v>
      </c>
      <c r="W2" s="1">
        <v>12</v>
      </c>
      <c r="X2" s="1">
        <v>13</v>
      </c>
      <c r="Y2" s="1">
        <v>14</v>
      </c>
      <c r="Z2" s="1">
        <v>15</v>
      </c>
      <c r="AA2" s="1">
        <v>16</v>
      </c>
      <c r="AB2" s="75">
        <v>17</v>
      </c>
      <c r="AC2" s="73">
        <v>18</v>
      </c>
      <c r="AD2" s="74" t="s">
        <v>146</v>
      </c>
    </row>
    <row r="3" spans="1:50" s="7" customFormat="1" ht="136">
      <c r="A3" s="144"/>
      <c r="B3" s="144"/>
      <c r="C3" s="81" t="s">
        <v>0</v>
      </c>
      <c r="D3" s="82" t="s">
        <v>12</v>
      </c>
      <c r="E3" s="82" t="s">
        <v>7</v>
      </c>
      <c r="F3" s="82" t="s">
        <v>13</v>
      </c>
      <c r="G3" s="82" t="s">
        <v>9</v>
      </c>
      <c r="H3" s="82" t="s">
        <v>10</v>
      </c>
      <c r="I3" s="82" t="s">
        <v>14</v>
      </c>
      <c r="J3" s="81" t="s">
        <v>1</v>
      </c>
      <c r="K3" s="8"/>
      <c r="L3" s="12" t="s">
        <v>49</v>
      </c>
      <c r="M3" s="13" t="s">
        <v>16</v>
      </c>
      <c r="N3" s="13" t="s">
        <v>17</v>
      </c>
      <c r="O3" s="13" t="s">
        <v>18</v>
      </c>
      <c r="P3" s="13" t="s">
        <v>26</v>
      </c>
      <c r="Q3" s="13" t="s">
        <v>27</v>
      </c>
      <c r="R3" s="13" t="s">
        <v>28</v>
      </c>
      <c r="S3" s="13" t="s">
        <v>42</v>
      </c>
      <c r="T3" s="13" t="s">
        <v>43</v>
      </c>
      <c r="U3" s="13" t="s">
        <v>44</v>
      </c>
      <c r="V3" s="13" t="s">
        <v>45</v>
      </c>
      <c r="W3" s="13" t="s">
        <v>46</v>
      </c>
      <c r="X3" s="13" t="s">
        <v>47</v>
      </c>
      <c r="Y3" s="13" t="s">
        <v>48</v>
      </c>
      <c r="Z3" s="13" t="s">
        <v>110</v>
      </c>
      <c r="AA3" s="13" t="s">
        <v>111</v>
      </c>
      <c r="AB3" s="76" t="s">
        <v>148</v>
      </c>
      <c r="AC3" s="13" t="s">
        <v>145</v>
      </c>
      <c r="AD3" s="13" t="s">
        <v>109</v>
      </c>
    </row>
    <row r="4" spans="1:50">
      <c r="A4" s="83">
        <v>7</v>
      </c>
      <c r="B4" s="84" t="s">
        <v>115</v>
      </c>
      <c r="C4" s="85">
        <f>ROUND(AVERAGE(D4,E4,F4,G4,H4,I4),3)</f>
        <v>1.4E-2</v>
      </c>
      <c r="D4" s="86">
        <f>ROUND(SUM(M4/L4,N4/L4*0.5)-(O4/L4),3)</f>
        <v>0.36699999999999999</v>
      </c>
      <c r="E4" s="86">
        <f>P4</f>
        <v>-0.20499999999999999</v>
      </c>
      <c r="F4" s="87">
        <f>ROUND(AVERAGE(Q4,R4),3)</f>
        <v>-0.23400000000000001</v>
      </c>
      <c r="G4" s="86">
        <f>ROUND(SUM(T4/S4,U4/S4*0.5)-(V4/S4),3)</f>
        <v>0.47099999999999997</v>
      </c>
      <c r="H4" s="86">
        <f>W4</f>
        <v>-0.29199999999999998</v>
      </c>
      <c r="I4" s="87">
        <f>ROUND(AVERAGE(X4,Y4),3)</f>
        <v>-2.5999999999999999E-2</v>
      </c>
      <c r="J4" s="85">
        <f>ROUND(AVERAGE(AB4,AC4),3)</f>
        <v>0.748</v>
      </c>
      <c r="K4" s="6"/>
      <c r="L4" s="4">
        <f>'H2 data input'!C6</f>
        <v>15</v>
      </c>
      <c r="M4" s="4">
        <f>'H2 data input'!C7</f>
        <v>5</v>
      </c>
      <c r="N4" s="4">
        <f>'H2 data input'!C8</f>
        <v>7</v>
      </c>
      <c r="O4" s="4">
        <f>'H2 data input'!C9</f>
        <v>3</v>
      </c>
      <c r="P4" s="5">
        <f>'H2 data input'!C10</f>
        <v>-0.20499999999999999</v>
      </c>
      <c r="Q4" s="5">
        <f>'H2 data input'!C11</f>
        <v>-0.22600000000000001</v>
      </c>
      <c r="R4" s="5">
        <f>'H2 data input'!C12</f>
        <v>-0.24199999999999999</v>
      </c>
      <c r="S4" s="4">
        <f>'H2 data input'!C13</f>
        <v>17</v>
      </c>
      <c r="T4" s="4">
        <f>'H2 data input'!C14</f>
        <v>8</v>
      </c>
      <c r="U4" s="4">
        <f>'H2 data input'!C15</f>
        <v>6</v>
      </c>
      <c r="V4" s="4">
        <f>'H2 data input'!C16</f>
        <v>3</v>
      </c>
      <c r="W4" s="5">
        <f>'H2 data input'!C17</f>
        <v>-0.29199999999999998</v>
      </c>
      <c r="X4" s="5">
        <f>'H2 data input'!C18</f>
        <v>-6.4000000000000001E-2</v>
      </c>
      <c r="Y4" s="5">
        <f>'H2 data input'!C19</f>
        <v>1.2999999999999999E-2</v>
      </c>
      <c r="Z4" s="9">
        <f>'H3 data input'!C4</f>
        <v>1.2E-5</v>
      </c>
      <c r="AA4" s="9">
        <f>'H3 data input'!C5</f>
        <v>0.496</v>
      </c>
      <c r="AB4" s="77">
        <f>IF(Z4&gt;AA4,(Z4-AA4),(AA4-Z4))</f>
        <v>0.49598799999999998</v>
      </c>
      <c r="AC4" s="4">
        <f>'H3 data input'!C11</f>
        <v>1</v>
      </c>
      <c r="AD4" s="5">
        <f>'H3 data input'!C6</f>
        <v>1.2869999999999999</v>
      </c>
    </row>
    <row r="5" spans="1:50">
      <c r="A5" s="10"/>
      <c r="B5" s="3"/>
      <c r="C5" s="3"/>
      <c r="D5" s="3"/>
      <c r="E5" s="3"/>
      <c r="F5" s="3"/>
      <c r="G5" s="14"/>
      <c r="H5" s="14"/>
      <c r="I5" s="14"/>
      <c r="J5" s="3"/>
      <c r="K5" s="15"/>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spans="1:50">
      <c r="A6" s="10"/>
      <c r="B6" s="3"/>
      <c r="C6" s="3"/>
      <c r="D6" s="3"/>
      <c r="E6" s="3"/>
      <c r="F6" s="3"/>
      <c r="G6" s="14"/>
      <c r="H6" s="14"/>
      <c r="I6" s="14"/>
      <c r="J6" s="3"/>
      <c r="K6" s="15"/>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spans="1:50">
      <c r="A7" s="10"/>
      <c r="B7" s="3"/>
      <c r="C7" s="3"/>
      <c r="D7" s="3"/>
      <c r="E7" s="3"/>
      <c r="F7" s="3"/>
      <c r="G7" s="14"/>
      <c r="H7" s="14"/>
      <c r="I7" s="14"/>
      <c r="J7" s="3"/>
      <c r="K7" s="15"/>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50">
      <c r="A8" s="17"/>
      <c r="B8" s="14"/>
      <c r="C8" s="14"/>
      <c r="D8" s="14"/>
      <c r="E8" s="14"/>
      <c r="F8" s="14"/>
      <c r="G8" s="14"/>
      <c r="H8" s="14"/>
      <c r="I8" s="14"/>
      <c r="J8" s="14"/>
      <c r="K8" s="15"/>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50">
      <c r="A9" s="17"/>
      <c r="B9" s="14"/>
      <c r="C9" s="14"/>
      <c r="D9" s="14"/>
      <c r="E9" s="14"/>
      <c r="F9" s="14"/>
      <c r="G9" s="14"/>
      <c r="H9" s="14"/>
      <c r="I9" s="14"/>
      <c r="J9" s="14"/>
      <c r="K9" s="15"/>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50">
      <c r="A10" s="17"/>
      <c r="B10" s="14"/>
      <c r="C10" s="14"/>
      <c r="D10" s="14"/>
      <c r="E10" s="14"/>
      <c r="F10" s="14"/>
      <c r="G10" s="14"/>
      <c r="H10" s="14"/>
      <c r="I10" s="14"/>
      <c r="J10" s="14"/>
      <c r="K10" s="15"/>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50">
      <c r="A11" s="17"/>
      <c r="B11" s="14"/>
      <c r="C11" s="14"/>
      <c r="D11" s="14"/>
      <c r="E11" s="14"/>
      <c r="F11" s="14"/>
      <c r="G11" s="14"/>
      <c r="H11" s="14"/>
      <c r="I11" s="14"/>
      <c r="J11" s="14"/>
      <c r="K11" s="15"/>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0">
      <c r="A12" s="17"/>
      <c r="B12" s="14"/>
      <c r="C12" s="14"/>
      <c r="D12" s="14"/>
      <c r="E12" s="14"/>
      <c r="F12" s="14"/>
      <c r="G12" s="14"/>
      <c r="H12" s="14"/>
      <c r="I12" s="14"/>
      <c r="J12" s="14"/>
      <c r="K12" s="15"/>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c r="A13" s="17"/>
      <c r="B13" s="14"/>
      <c r="C13" s="14"/>
      <c r="D13" s="14"/>
      <c r="E13" s="14"/>
      <c r="F13" s="14"/>
      <c r="G13" s="14"/>
      <c r="H13" s="14"/>
      <c r="I13" s="14"/>
      <c r="J13" s="14"/>
      <c r="K13" s="15"/>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c r="A14" s="17"/>
      <c r="B14" s="14"/>
      <c r="C14" s="14"/>
      <c r="D14" s="14"/>
      <c r="E14" s="14"/>
      <c r="F14" s="14"/>
      <c r="G14" s="14"/>
      <c r="H14" s="14"/>
      <c r="I14" s="14"/>
      <c r="J14" s="14"/>
      <c r="K14" s="15"/>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c r="A15" s="17"/>
      <c r="B15" s="14"/>
      <c r="C15" s="14"/>
      <c r="D15" s="14"/>
      <c r="E15" s="14"/>
      <c r="F15" s="14"/>
      <c r="G15" s="14"/>
      <c r="H15" s="14"/>
      <c r="I15" s="14"/>
      <c r="J15" s="14"/>
      <c r="K15" s="15"/>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spans="1:50">
      <c r="A16" s="16"/>
      <c r="B16" s="14"/>
      <c r="C16" s="14"/>
      <c r="D16" s="14"/>
      <c r="E16" s="14"/>
      <c r="F16" s="14"/>
      <c r="G16" s="14"/>
      <c r="H16" s="14"/>
      <c r="I16" s="14"/>
      <c r="J16" s="14"/>
      <c r="K16" s="15"/>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50">
      <c r="A17" s="16"/>
      <c r="B17" s="14"/>
      <c r="C17" s="14"/>
      <c r="D17" s="14"/>
      <c r="E17" s="14"/>
      <c r="F17" s="14"/>
      <c r="G17" s="14"/>
      <c r="H17" s="14"/>
      <c r="I17" s="14"/>
      <c r="J17" s="14"/>
      <c r="K17" s="15"/>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spans="1:50">
      <c r="A18" s="16"/>
      <c r="B18" s="14"/>
      <c r="C18" s="14"/>
      <c r="D18" s="14"/>
      <c r="E18" s="14"/>
      <c r="F18" s="14"/>
      <c r="G18" s="14"/>
      <c r="H18" s="14"/>
      <c r="I18" s="14"/>
      <c r="J18" s="14"/>
      <c r="K18" s="15"/>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c r="K19" s="6"/>
    </row>
    <row r="20" spans="1:50">
      <c r="K20" s="6"/>
    </row>
    <row r="21" spans="1:50">
      <c r="K21" s="6"/>
    </row>
    <row r="22" spans="1:50">
      <c r="K22" s="6"/>
    </row>
    <row r="23" spans="1:50">
      <c r="K23" s="6"/>
    </row>
    <row r="24" spans="1:50">
      <c r="K24" s="6"/>
    </row>
    <row r="25" spans="1:50">
      <c r="K25" s="6"/>
    </row>
    <row r="26" spans="1:50">
      <c r="K26" s="6"/>
    </row>
    <row r="27" spans="1:50">
      <c r="K27" s="6"/>
    </row>
    <row r="28" spans="1:50">
      <c r="K28" s="6"/>
    </row>
    <row r="29" spans="1:50">
      <c r="K29" s="6"/>
    </row>
    <row r="30" spans="1:50">
      <c r="K30" s="6"/>
    </row>
    <row r="31" spans="1:50">
      <c r="K31" s="6"/>
    </row>
    <row r="32" spans="1:50">
      <c r="K32" s="6"/>
    </row>
    <row r="33" spans="11:11">
      <c r="K33" s="6"/>
    </row>
    <row r="34" spans="11:11">
      <c r="K34" s="6"/>
    </row>
    <row r="35" spans="11:11">
      <c r="K35" s="6"/>
    </row>
    <row r="36" spans="11:11">
      <c r="K36" s="6"/>
    </row>
    <row r="37" spans="11:11">
      <c r="K37" s="6"/>
    </row>
    <row r="38" spans="11:11">
      <c r="K38" s="6"/>
    </row>
  </sheetData>
  <mergeCells count="3">
    <mergeCell ref="B2:B3"/>
    <mergeCell ref="A2:A3"/>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100"/>
  <sheetViews>
    <sheetView tabSelected="1" topLeftCell="A21" workbookViewId="0">
      <selection activeCell="B32" sqref="B32"/>
    </sheetView>
  </sheetViews>
  <sheetFormatPr baseColWidth="10" defaultColWidth="10.6640625" defaultRowHeight="15"/>
  <cols>
    <col min="1" max="1" width="21.1640625" style="118" customWidth="1"/>
    <col min="2" max="2" width="57.33203125" style="25" customWidth="1"/>
    <col min="3" max="16384" width="10.6640625" style="25"/>
  </cols>
  <sheetData>
    <row r="3" spans="1:9">
      <c r="A3" s="71" t="s">
        <v>136</v>
      </c>
      <c r="H3" s="140" t="s">
        <v>62</v>
      </c>
    </row>
    <row r="4" spans="1:9">
      <c r="H4" s="28" t="s">
        <v>29</v>
      </c>
      <c r="I4" s="25" t="s">
        <v>32</v>
      </c>
    </row>
    <row r="5" spans="1:9">
      <c r="A5" s="60" t="s">
        <v>41</v>
      </c>
      <c r="H5" s="28" t="s">
        <v>30</v>
      </c>
      <c r="I5" s="25" t="s">
        <v>33</v>
      </c>
    </row>
    <row r="6" spans="1:9">
      <c r="A6" s="118" t="s">
        <v>19</v>
      </c>
      <c r="B6" s="25" t="s">
        <v>248</v>
      </c>
      <c r="C6" s="30">
        <v>15</v>
      </c>
      <c r="H6" s="28" t="s">
        <v>31</v>
      </c>
      <c r="I6" s="25" t="s">
        <v>65</v>
      </c>
    </row>
    <row r="7" spans="1:9">
      <c r="A7" s="118" t="s">
        <v>20</v>
      </c>
      <c r="B7" s="25" t="s">
        <v>16</v>
      </c>
      <c r="C7" s="30">
        <v>5</v>
      </c>
      <c r="H7" s="30"/>
      <c r="I7" s="25" t="s">
        <v>63</v>
      </c>
    </row>
    <row r="8" spans="1:9">
      <c r="A8" s="118" t="s">
        <v>21</v>
      </c>
      <c r="B8" s="25" t="s">
        <v>17</v>
      </c>
      <c r="C8" s="30">
        <v>7</v>
      </c>
      <c r="H8" s="33"/>
      <c r="I8" s="25" t="s">
        <v>64</v>
      </c>
    </row>
    <row r="9" spans="1:9">
      <c r="A9" s="118" t="s">
        <v>22</v>
      </c>
      <c r="B9" s="25" t="s">
        <v>18</v>
      </c>
      <c r="C9" s="30">
        <v>3</v>
      </c>
    </row>
    <row r="10" spans="1:9">
      <c r="A10" s="118" t="s">
        <v>23</v>
      </c>
      <c r="B10" s="25" t="s">
        <v>249</v>
      </c>
      <c r="C10" s="33">
        <v>-0.20499999999999999</v>
      </c>
    </row>
    <row r="11" spans="1:9">
      <c r="A11" s="118" t="s">
        <v>24</v>
      </c>
      <c r="B11" s="25" t="s">
        <v>250</v>
      </c>
      <c r="C11" s="33">
        <v>-0.22600000000000001</v>
      </c>
    </row>
    <row r="12" spans="1:9">
      <c r="A12" s="118" t="s">
        <v>25</v>
      </c>
      <c r="B12" s="25" t="s">
        <v>251</v>
      </c>
      <c r="C12" s="33">
        <v>-0.24199999999999999</v>
      </c>
    </row>
    <row r="13" spans="1:9">
      <c r="A13" s="118" t="s">
        <v>34</v>
      </c>
      <c r="B13" s="25" t="s">
        <v>252</v>
      </c>
      <c r="C13" s="30">
        <v>17</v>
      </c>
    </row>
    <row r="14" spans="1:9">
      <c r="A14" s="118" t="s">
        <v>35</v>
      </c>
      <c r="B14" s="25" t="s">
        <v>43</v>
      </c>
      <c r="C14" s="30">
        <v>8</v>
      </c>
    </row>
    <row r="15" spans="1:9">
      <c r="A15" s="118" t="s">
        <v>36</v>
      </c>
      <c r="B15" s="25" t="s">
        <v>44</v>
      </c>
      <c r="C15" s="30">
        <v>6</v>
      </c>
    </row>
    <row r="16" spans="1:9">
      <c r="A16" s="118" t="s">
        <v>37</v>
      </c>
      <c r="B16" s="25" t="s">
        <v>45</v>
      </c>
      <c r="C16" s="30">
        <v>3</v>
      </c>
    </row>
    <row r="17" spans="1:3">
      <c r="A17" s="118" t="s">
        <v>38</v>
      </c>
      <c r="B17" s="25" t="s">
        <v>253</v>
      </c>
      <c r="C17" s="33">
        <v>-0.29199999999999998</v>
      </c>
    </row>
    <row r="18" spans="1:3">
      <c r="A18" s="118" t="s">
        <v>39</v>
      </c>
      <c r="B18" s="25" t="s">
        <v>254</v>
      </c>
      <c r="C18" s="33">
        <v>-6.4000000000000001E-2</v>
      </c>
    </row>
    <row r="19" spans="1:3">
      <c r="A19" s="118" t="s">
        <v>40</v>
      </c>
      <c r="B19" s="25" t="s">
        <v>255</v>
      </c>
      <c r="C19" s="33">
        <v>1.2999999999999999E-2</v>
      </c>
    </row>
    <row r="21" spans="1:3">
      <c r="B21" s="110" t="s">
        <v>171</v>
      </c>
    </row>
    <row r="22" spans="1:3">
      <c r="B22" s="130"/>
    </row>
    <row r="23" spans="1:3">
      <c r="B23" s="131" t="s">
        <v>226</v>
      </c>
    </row>
    <row r="24" spans="1:3">
      <c r="B24" s="132" t="s">
        <v>227</v>
      </c>
    </row>
    <row r="25" spans="1:3">
      <c r="B25" s="132" t="s">
        <v>228</v>
      </c>
    </row>
    <row r="26" spans="1:3">
      <c r="B26" s="132"/>
    </row>
    <row r="27" spans="1:3">
      <c r="B27" s="132"/>
    </row>
    <row r="28" spans="1:3">
      <c r="B28" s="158" t="s">
        <v>257</v>
      </c>
    </row>
    <row r="29" spans="1:3">
      <c r="B29" s="20" t="s">
        <v>260</v>
      </c>
    </row>
    <row r="30" spans="1:3">
      <c r="B30" s="20" t="s">
        <v>261</v>
      </c>
    </row>
    <row r="31" spans="1:3">
      <c r="B31" s="20" t="s">
        <v>262</v>
      </c>
    </row>
    <row r="32" spans="1:3">
      <c r="B32" s="20" t="s">
        <v>263</v>
      </c>
    </row>
    <row r="33" spans="2:2">
      <c r="B33" s="20" t="s">
        <v>264</v>
      </c>
    </row>
    <row r="34" spans="2:2">
      <c r="B34" s="20" t="s">
        <v>265</v>
      </c>
    </row>
    <row r="36" spans="2:2">
      <c r="B36" s="158" t="s">
        <v>258</v>
      </c>
    </row>
    <row r="37" spans="2:2">
      <c r="B37" s="159" t="s">
        <v>266</v>
      </c>
    </row>
    <row r="38" spans="2:2">
      <c r="B38" s="20" t="s">
        <v>267</v>
      </c>
    </row>
    <row r="39" spans="2:2">
      <c r="B39" s="20" t="s">
        <v>268</v>
      </c>
    </row>
    <row r="40" spans="2:2">
      <c r="B40" s="20" t="s">
        <v>269</v>
      </c>
    </row>
    <row r="41" spans="2:2">
      <c r="B41" s="20" t="s">
        <v>270</v>
      </c>
    </row>
    <row r="42" spans="2:2">
      <c r="B42" s="20" t="s">
        <v>271</v>
      </c>
    </row>
    <row r="43" spans="2:2">
      <c r="B43" s="20" t="s">
        <v>272</v>
      </c>
    </row>
    <row r="44" spans="2:2">
      <c r="B44" s="20" t="s">
        <v>273</v>
      </c>
    </row>
    <row r="45" spans="2:2">
      <c r="B45" s="20" t="s">
        <v>274</v>
      </c>
    </row>
    <row r="46" spans="2:2">
      <c r="B46" s="20" t="s">
        <v>275</v>
      </c>
    </row>
    <row r="47" spans="2:2">
      <c r="B47" s="20" t="s">
        <v>276</v>
      </c>
    </row>
    <row r="48" spans="2:2">
      <c r="B48" s="20" t="s">
        <v>277</v>
      </c>
    </row>
    <row r="49" spans="2:2">
      <c r="B49" s="20" t="s">
        <v>278</v>
      </c>
    </row>
    <row r="50" spans="2:2">
      <c r="B50" s="20" t="s">
        <v>279</v>
      </c>
    </row>
    <row r="51" spans="2:2">
      <c r="B51" s="20" t="s">
        <v>280</v>
      </c>
    </row>
    <row r="52" spans="2:2">
      <c r="B52" s="20" t="s">
        <v>281</v>
      </c>
    </row>
    <row r="53" spans="2:2">
      <c r="B53" s="20" t="s">
        <v>282</v>
      </c>
    </row>
    <row r="54" spans="2:2">
      <c r="B54" s="20" t="s">
        <v>283</v>
      </c>
    </row>
    <row r="55" spans="2:2">
      <c r="B55" s="20" t="s">
        <v>284</v>
      </c>
    </row>
    <row r="56" spans="2:2">
      <c r="B56" s="20" t="s">
        <v>285</v>
      </c>
    </row>
    <row r="57" spans="2:2">
      <c r="B57" s="20" t="s">
        <v>286</v>
      </c>
    </row>
    <row r="58" spans="2:2">
      <c r="B58" s="20" t="s">
        <v>287</v>
      </c>
    </row>
    <row r="59" spans="2:2">
      <c r="B59" s="20" t="s">
        <v>288</v>
      </c>
    </row>
    <row r="61" spans="2:2">
      <c r="B61" s="158" t="s">
        <v>259</v>
      </c>
    </row>
    <row r="62" spans="2:2">
      <c r="B62" s="20" t="s">
        <v>289</v>
      </c>
    </row>
    <row r="63" spans="2:2">
      <c r="B63" s="20" t="s">
        <v>290</v>
      </c>
    </row>
    <row r="64" spans="2:2">
      <c r="B64" s="20" t="s">
        <v>291</v>
      </c>
    </row>
    <row r="65" spans="2:2">
      <c r="B65" s="20" t="s">
        <v>292</v>
      </c>
    </row>
    <row r="66" spans="2:2">
      <c r="B66" s="20" t="s">
        <v>293</v>
      </c>
    </row>
    <row r="67" spans="2:2">
      <c r="B67" s="20" t="s">
        <v>294</v>
      </c>
    </row>
    <row r="68" spans="2:2">
      <c r="B68" s="20" t="s">
        <v>295</v>
      </c>
    </row>
    <row r="69" spans="2:2">
      <c r="B69" s="20" t="s">
        <v>296</v>
      </c>
    </row>
    <row r="70" spans="2:2">
      <c r="B70" s="20" t="s">
        <v>297</v>
      </c>
    </row>
    <row r="71" spans="2:2">
      <c r="B71" s="20" t="s">
        <v>298</v>
      </c>
    </row>
    <row r="72" spans="2:2">
      <c r="B72" s="20" t="s">
        <v>299</v>
      </c>
    </row>
    <row r="73" spans="2:2">
      <c r="B73" s="20" t="s">
        <v>300</v>
      </c>
    </row>
    <row r="74" spans="2:2">
      <c r="B74" s="20" t="s">
        <v>301</v>
      </c>
    </row>
    <row r="75" spans="2:2">
      <c r="B75" s="20" t="s">
        <v>302</v>
      </c>
    </row>
    <row r="76" spans="2:2">
      <c r="B76" s="20"/>
    </row>
    <row r="78" spans="2:2">
      <c r="B78" s="111" t="s">
        <v>173</v>
      </c>
    </row>
    <row r="79" spans="2:2">
      <c r="B79" s="111"/>
    </row>
    <row r="80" spans="2:2" ht="16">
      <c r="B80" s="138" t="s">
        <v>229</v>
      </c>
    </row>
    <row r="81" spans="2:2">
      <c r="B81" s="133" t="s">
        <v>230</v>
      </c>
    </row>
    <row r="82" spans="2:2">
      <c r="B82" s="133" t="s">
        <v>231</v>
      </c>
    </row>
    <row r="83" spans="2:2">
      <c r="B83" s="134" t="s">
        <v>232</v>
      </c>
    </row>
    <row r="84" spans="2:2">
      <c r="B84" s="134" t="s">
        <v>233</v>
      </c>
    </row>
    <row r="85" spans="2:2">
      <c r="B85" s="134" t="s">
        <v>234</v>
      </c>
    </row>
    <row r="86" spans="2:2">
      <c r="B86" s="134" t="s">
        <v>235</v>
      </c>
    </row>
    <row r="87" spans="2:2">
      <c r="B87" s="134" t="s">
        <v>236</v>
      </c>
    </row>
    <row r="88" spans="2:2">
      <c r="B88" s="135"/>
    </row>
    <row r="89" spans="2:2" ht="16">
      <c r="B89" s="141" t="s">
        <v>237</v>
      </c>
    </row>
    <row r="90" spans="2:2">
      <c r="B90" s="136" t="s">
        <v>238</v>
      </c>
    </row>
    <row r="91" spans="2:2">
      <c r="B91" s="137"/>
    </row>
    <row r="92" spans="2:2" ht="16">
      <c r="B92" s="138" t="s">
        <v>239</v>
      </c>
    </row>
    <row r="93" spans="2:2">
      <c r="B93" s="139" t="s">
        <v>240</v>
      </c>
    </row>
    <row r="94" spans="2:2">
      <c r="B94" s="139" t="s">
        <v>241</v>
      </c>
    </row>
    <row r="95" spans="2:2">
      <c r="B95" s="132" t="s">
        <v>242</v>
      </c>
    </row>
    <row r="96" spans="2:2">
      <c r="B96" s="139" t="s">
        <v>243</v>
      </c>
    </row>
    <row r="97" spans="2:2">
      <c r="B97" s="139" t="s">
        <v>244</v>
      </c>
    </row>
    <row r="98" spans="2:2">
      <c r="B98" s="139" t="s">
        <v>245</v>
      </c>
    </row>
    <row r="99" spans="2:2" ht="17">
      <c r="B99" s="139" t="s">
        <v>246</v>
      </c>
    </row>
    <row r="100" spans="2:2">
      <c r="B100" s="114"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workbookViewId="0">
      <selection activeCell="I12" sqref="I12"/>
    </sheetView>
  </sheetViews>
  <sheetFormatPr baseColWidth="10" defaultColWidth="10.6640625" defaultRowHeight="15"/>
  <cols>
    <col min="1" max="1" width="10.6640625" style="24"/>
    <col min="2" max="2" width="51.83203125" style="25" customWidth="1"/>
    <col min="3" max="3" width="12" style="25" customWidth="1"/>
    <col min="4" max="4" width="10.6640625" style="25"/>
    <col min="5" max="5" width="12.33203125" style="25" customWidth="1"/>
    <col min="6" max="6" width="16.1640625" style="25" customWidth="1"/>
    <col min="7" max="16384" width="10.6640625" style="25"/>
  </cols>
  <sheetData>
    <row r="1" spans="1:12">
      <c r="B1" s="21" t="s">
        <v>121</v>
      </c>
    </row>
    <row r="2" spans="1:12">
      <c r="B2" s="20"/>
    </row>
    <row r="3" spans="1:12">
      <c r="A3" s="26"/>
      <c r="B3" s="22" t="s">
        <v>122</v>
      </c>
    </row>
    <row r="4" spans="1:12">
      <c r="B4" s="27" t="s">
        <v>123</v>
      </c>
    </row>
    <row r="5" spans="1:12">
      <c r="C5" s="129" t="s">
        <v>114</v>
      </c>
      <c r="D5" s="129" t="s">
        <v>115</v>
      </c>
      <c r="E5" s="129" t="s">
        <v>116</v>
      </c>
      <c r="F5" s="39" t="s">
        <v>112</v>
      </c>
      <c r="G5" s="23"/>
      <c r="H5" s="21"/>
      <c r="I5" s="21" t="s">
        <v>52</v>
      </c>
      <c r="L5" s="28" t="s">
        <v>54</v>
      </c>
    </row>
    <row r="6" spans="1:12">
      <c r="B6" s="44" t="s">
        <v>209</v>
      </c>
      <c r="C6" s="124">
        <v>0.1638</v>
      </c>
      <c r="D6" s="124">
        <v>5.0900000000000001E-2</v>
      </c>
      <c r="E6" s="125">
        <v>0</v>
      </c>
      <c r="F6" s="41" t="s">
        <v>50</v>
      </c>
      <c r="G6" s="29"/>
      <c r="H6" s="29"/>
      <c r="I6" s="29"/>
    </row>
    <row r="7" spans="1:12">
      <c r="B7" s="44" t="s">
        <v>210</v>
      </c>
      <c r="C7" s="125">
        <v>0</v>
      </c>
      <c r="D7" s="124">
        <v>5.0900000000000001E-2</v>
      </c>
      <c r="E7" s="124">
        <v>4.9000000000000002E-2</v>
      </c>
      <c r="F7" s="41" t="s">
        <v>50</v>
      </c>
      <c r="G7" s="29"/>
      <c r="H7" s="29"/>
      <c r="I7" s="25" t="s">
        <v>223</v>
      </c>
      <c r="K7" s="25" t="s">
        <v>55</v>
      </c>
      <c r="L7" s="30" t="s">
        <v>19</v>
      </c>
    </row>
    <row r="8" spans="1:12">
      <c r="B8" s="44" t="s">
        <v>211</v>
      </c>
      <c r="C8" s="124">
        <v>1.17E-2</v>
      </c>
      <c r="D8" s="124">
        <v>0.45910000000000001</v>
      </c>
      <c r="E8" s="125">
        <v>0</v>
      </c>
      <c r="F8" s="41" t="s">
        <v>50</v>
      </c>
      <c r="G8" s="29"/>
      <c r="H8" s="29"/>
      <c r="I8" s="25" t="s">
        <v>224</v>
      </c>
      <c r="K8" s="25" t="s">
        <v>55</v>
      </c>
      <c r="L8" s="30" t="s">
        <v>20</v>
      </c>
    </row>
    <row r="9" spans="1:12">
      <c r="B9" s="44" t="s">
        <v>212</v>
      </c>
      <c r="C9" s="124">
        <v>0.14910000000000001</v>
      </c>
      <c r="D9" s="124">
        <v>7.2099999999999997E-2</v>
      </c>
      <c r="E9" s="124">
        <v>0.13150000000000001</v>
      </c>
      <c r="F9" s="41" t="s">
        <v>113</v>
      </c>
      <c r="G9" s="29"/>
      <c r="H9" s="29"/>
      <c r="I9" s="25" t="s">
        <v>225</v>
      </c>
      <c r="K9" s="25" t="s">
        <v>55</v>
      </c>
      <c r="L9" s="30" t="s">
        <v>21</v>
      </c>
    </row>
    <row r="10" spans="1:12">
      <c r="B10" s="44" t="s">
        <v>213</v>
      </c>
      <c r="C10" s="124">
        <v>0.25669999999999998</v>
      </c>
      <c r="D10" s="125">
        <v>0</v>
      </c>
      <c r="E10" s="125">
        <v>0</v>
      </c>
      <c r="F10" s="41" t="s">
        <v>51</v>
      </c>
      <c r="G10" s="29"/>
      <c r="H10" s="29"/>
      <c r="I10" s="25" t="s">
        <v>131</v>
      </c>
      <c r="K10" s="25" t="s">
        <v>55</v>
      </c>
      <c r="L10" s="30" t="s">
        <v>22</v>
      </c>
    </row>
    <row r="11" spans="1:12">
      <c r="B11" s="44" t="s">
        <v>214</v>
      </c>
      <c r="C11" s="124">
        <v>4.9000000000000002E-2</v>
      </c>
      <c r="D11" s="125">
        <v>0</v>
      </c>
      <c r="E11" s="125">
        <v>0</v>
      </c>
      <c r="F11" s="41" t="s">
        <v>51</v>
      </c>
      <c r="G11" s="29"/>
      <c r="H11" s="29"/>
      <c r="I11" s="29"/>
    </row>
    <row r="12" spans="1:12">
      <c r="B12" s="44" t="s">
        <v>202</v>
      </c>
      <c r="C12" s="124">
        <v>9.5600000000000004E-2</v>
      </c>
      <c r="D12" s="125">
        <v>0</v>
      </c>
      <c r="E12" s="125">
        <v>0</v>
      </c>
      <c r="F12" s="41" t="s">
        <v>51</v>
      </c>
      <c r="G12" s="29"/>
      <c r="H12" s="29"/>
      <c r="I12" s="29"/>
    </row>
    <row r="13" spans="1:12">
      <c r="B13" s="44" t="s">
        <v>215</v>
      </c>
      <c r="C13" s="124">
        <v>7.1999999999999998E-3</v>
      </c>
      <c r="D13" s="125">
        <v>0</v>
      </c>
      <c r="E13" s="124">
        <v>4.8099999999999997E-2</v>
      </c>
      <c r="F13" s="41" t="s">
        <v>50</v>
      </c>
      <c r="G13" s="29"/>
      <c r="H13" s="29"/>
      <c r="I13" s="29"/>
    </row>
    <row r="14" spans="1:12">
      <c r="B14" s="44" t="s">
        <v>216</v>
      </c>
      <c r="C14" s="124">
        <v>7.0000000000000001E-3</v>
      </c>
      <c r="D14" s="125">
        <v>0</v>
      </c>
      <c r="E14" s="124">
        <v>0.109</v>
      </c>
      <c r="F14" s="41" t="s">
        <v>50</v>
      </c>
      <c r="G14" s="29"/>
      <c r="H14" s="29"/>
      <c r="I14" s="29"/>
    </row>
    <row r="15" spans="1:12">
      <c r="B15" s="44" t="s">
        <v>217</v>
      </c>
      <c r="C15" s="124">
        <v>3.1800000000000002E-2</v>
      </c>
      <c r="D15" s="124">
        <v>7.3800000000000004E-2</v>
      </c>
      <c r="E15" s="124">
        <v>2.7300000000000001E-2</v>
      </c>
      <c r="F15" s="41" t="s">
        <v>113</v>
      </c>
      <c r="G15" s="29"/>
      <c r="H15" s="29"/>
      <c r="I15" s="29"/>
    </row>
    <row r="16" spans="1:12">
      <c r="B16" s="44" t="s">
        <v>218</v>
      </c>
      <c r="C16" s="124">
        <v>2.6800000000000001E-2</v>
      </c>
      <c r="D16" s="124">
        <v>0.1736</v>
      </c>
      <c r="E16" s="124">
        <v>6.4100000000000004E-2</v>
      </c>
      <c r="F16" s="41" t="s">
        <v>113</v>
      </c>
      <c r="G16" s="29"/>
      <c r="H16" s="29"/>
      <c r="I16" s="29"/>
    </row>
    <row r="17" spans="2:12">
      <c r="B17" s="44" t="s">
        <v>219</v>
      </c>
      <c r="C17" s="124">
        <v>5.7599999999999998E-2</v>
      </c>
      <c r="D17" s="125">
        <v>0</v>
      </c>
      <c r="E17" s="124">
        <v>8.5400000000000004E-2</v>
      </c>
      <c r="F17" s="41" t="s">
        <v>50</v>
      </c>
      <c r="G17" s="29"/>
      <c r="H17" s="29"/>
      <c r="I17" s="29"/>
    </row>
    <row r="18" spans="2:12">
      <c r="B18" s="44" t="s">
        <v>220</v>
      </c>
      <c r="C18" s="124">
        <v>5.5500000000000001E-2</v>
      </c>
      <c r="D18" s="124">
        <v>5.0900000000000001E-2</v>
      </c>
      <c r="E18" s="124">
        <v>0.19789999999999999</v>
      </c>
      <c r="F18" s="41" t="s">
        <v>113</v>
      </c>
      <c r="G18" s="29"/>
      <c r="H18" s="29"/>
      <c r="I18" s="29"/>
    </row>
    <row r="19" spans="2:12">
      <c r="B19" s="44" t="s">
        <v>221</v>
      </c>
      <c r="C19" s="124">
        <v>3.7999999999999999E-2</v>
      </c>
      <c r="D19" s="125">
        <v>0</v>
      </c>
      <c r="E19" s="124">
        <v>0.25850000000000001</v>
      </c>
      <c r="F19" s="41" t="s">
        <v>50</v>
      </c>
      <c r="G19" s="29"/>
      <c r="H19" s="29"/>
      <c r="I19" s="29"/>
    </row>
    <row r="20" spans="2:12">
      <c r="B20" s="44" t="s">
        <v>222</v>
      </c>
      <c r="C20" s="124">
        <v>5.0200000000000002E-2</v>
      </c>
      <c r="D20" s="124">
        <v>6.8699999999999997E-2</v>
      </c>
      <c r="E20" s="124">
        <v>2.92E-2</v>
      </c>
      <c r="F20" s="41" t="s">
        <v>113</v>
      </c>
    </row>
    <row r="23" spans="2:12">
      <c r="B23" s="23" t="s">
        <v>124</v>
      </c>
      <c r="C23" s="24"/>
      <c r="D23" s="24"/>
      <c r="E23" s="24"/>
      <c r="F23" s="24"/>
      <c r="G23" s="24"/>
    </row>
    <row r="24" spans="2:12">
      <c r="B24" s="27" t="s">
        <v>125</v>
      </c>
      <c r="C24" s="24"/>
      <c r="D24" s="24"/>
      <c r="E24" s="24"/>
      <c r="F24" s="24"/>
      <c r="G24" s="24"/>
    </row>
    <row r="25" spans="2:12" ht="16" thickBot="1">
      <c r="C25" s="146" t="s">
        <v>56</v>
      </c>
      <c r="D25" s="146"/>
      <c r="E25" s="146"/>
      <c r="F25" s="146"/>
      <c r="G25" s="24"/>
    </row>
    <row r="26" spans="2:12" ht="20" customHeight="1" thickTop="1" thickBot="1">
      <c r="C26" s="147"/>
      <c r="D26" s="149" t="s">
        <v>57</v>
      </c>
      <c r="E26" s="150"/>
      <c r="F26" s="151"/>
    </row>
    <row r="27" spans="2:12" ht="19" customHeight="1" thickBot="1">
      <c r="C27" s="148"/>
      <c r="D27" s="45" t="s">
        <v>114</v>
      </c>
      <c r="E27" s="46" t="s">
        <v>115</v>
      </c>
      <c r="F27" s="47" t="s">
        <v>116</v>
      </c>
      <c r="J27" s="29" t="s">
        <v>52</v>
      </c>
      <c r="L27" s="28" t="s">
        <v>54</v>
      </c>
    </row>
    <row r="28" spans="2:12" ht="17" thickTop="1">
      <c r="C28" s="48" t="s">
        <v>114</v>
      </c>
      <c r="D28" s="49">
        <v>1</v>
      </c>
      <c r="E28" s="49">
        <v>-0.24199999999999999</v>
      </c>
      <c r="F28" s="50">
        <v>-0.20499999999999999</v>
      </c>
      <c r="J28" s="29"/>
    </row>
    <row r="29" spans="2:12" ht="16">
      <c r="C29" s="51" t="s">
        <v>115</v>
      </c>
      <c r="D29" s="52">
        <v>-0.24199999999999999</v>
      </c>
      <c r="E29" s="49">
        <v>1</v>
      </c>
      <c r="F29" s="53">
        <v>-0.22600000000000001</v>
      </c>
      <c r="I29" s="31" t="s">
        <v>59</v>
      </c>
      <c r="J29" s="32">
        <v>-0.20499999999999999</v>
      </c>
      <c r="K29" s="25" t="s">
        <v>55</v>
      </c>
      <c r="L29" s="33" t="s">
        <v>23</v>
      </c>
    </row>
    <row r="30" spans="2:12" ht="19" customHeight="1" thickBot="1">
      <c r="C30" s="54" t="s">
        <v>116</v>
      </c>
      <c r="D30" s="55">
        <v>-0.20499999999999999</v>
      </c>
      <c r="E30" s="55">
        <v>-0.22600000000000001</v>
      </c>
      <c r="F30" s="56">
        <v>1</v>
      </c>
      <c r="I30" s="34" t="s">
        <v>60</v>
      </c>
      <c r="J30" s="35">
        <v>-0.22600000000000001</v>
      </c>
      <c r="K30" s="25" t="s">
        <v>55</v>
      </c>
      <c r="L30" s="33" t="s">
        <v>24</v>
      </c>
    </row>
    <row r="31" spans="2:12" ht="16" thickTop="1">
      <c r="B31" s="24"/>
      <c r="C31" s="152" t="s">
        <v>58</v>
      </c>
      <c r="D31" s="152"/>
      <c r="E31" s="152"/>
      <c r="F31" s="152"/>
      <c r="G31" s="24"/>
      <c r="I31" s="36" t="s">
        <v>61</v>
      </c>
      <c r="J31" s="37">
        <v>-0.24199999999999999</v>
      </c>
      <c r="K31" s="25" t="s">
        <v>55</v>
      </c>
      <c r="L31" s="33" t="s">
        <v>25</v>
      </c>
    </row>
    <row r="32" spans="2:12">
      <c r="B32" s="24"/>
      <c r="C32" s="24"/>
      <c r="D32" s="24"/>
      <c r="E32" s="24"/>
      <c r="F32" s="24"/>
      <c r="G32" s="24"/>
      <c r="I32" s="29"/>
      <c r="K32" s="24"/>
      <c r="L32" s="24"/>
    </row>
    <row r="33" spans="2:7">
      <c r="B33" s="24"/>
      <c r="C33" s="24"/>
      <c r="D33" s="24"/>
      <c r="E33" s="24"/>
      <c r="F33" s="24"/>
      <c r="G33" s="24"/>
    </row>
    <row r="35" spans="2:7">
      <c r="C35" s="28"/>
    </row>
  </sheetData>
  <mergeCells count="4">
    <mergeCell ref="C25:F25"/>
    <mergeCell ref="C26:C27"/>
    <mergeCell ref="D26:F26"/>
    <mergeCell ref="C31:F31"/>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workbookViewId="0">
      <selection activeCell="B2" sqref="B2"/>
    </sheetView>
  </sheetViews>
  <sheetFormatPr baseColWidth="10" defaultColWidth="10.6640625" defaultRowHeight="15"/>
  <cols>
    <col min="1" max="1" width="10.6640625" style="24"/>
    <col min="2" max="2" width="35.33203125" style="25" customWidth="1"/>
    <col min="3" max="3" width="13.83203125" style="25" customWidth="1"/>
    <col min="4" max="4" width="10.6640625" style="25"/>
    <col min="5" max="5" width="12.6640625" style="25" customWidth="1"/>
    <col min="6" max="6" width="16.5" style="25" customWidth="1"/>
    <col min="7" max="7" width="22" style="25" customWidth="1"/>
    <col min="8" max="16384" width="10.6640625" style="25"/>
  </cols>
  <sheetData>
    <row r="1" spans="1:11">
      <c r="B1" s="21" t="s">
        <v>162</v>
      </c>
    </row>
    <row r="2" spans="1:11">
      <c r="B2" s="20"/>
    </row>
    <row r="3" spans="1:11">
      <c r="A3" s="26"/>
      <c r="B3" s="22" t="s">
        <v>126</v>
      </c>
    </row>
    <row r="4" spans="1:11">
      <c r="B4" s="27" t="s">
        <v>123</v>
      </c>
    </row>
    <row r="5" spans="1:11">
      <c r="C5" s="40"/>
      <c r="D5" s="40"/>
      <c r="E5" s="40"/>
      <c r="G5" s="41"/>
      <c r="H5" s="42" t="s">
        <v>53</v>
      </c>
      <c r="K5" s="28" t="s">
        <v>54</v>
      </c>
    </row>
    <row r="6" spans="1:11">
      <c r="C6" s="123" t="s">
        <v>114</v>
      </c>
      <c r="D6" s="123" t="s">
        <v>115</v>
      </c>
      <c r="E6" s="123" t="s">
        <v>116</v>
      </c>
      <c r="F6" s="39" t="s">
        <v>112</v>
      </c>
      <c r="G6" s="41"/>
    </row>
    <row r="7" spans="1:11">
      <c r="B7" s="44" t="s">
        <v>192</v>
      </c>
      <c r="C7" s="124">
        <v>1.1900000000000001E-2</v>
      </c>
      <c r="D7" s="125">
        <v>0</v>
      </c>
      <c r="E7" s="124">
        <v>0.28239999999999998</v>
      </c>
      <c r="F7" s="41" t="s">
        <v>50</v>
      </c>
      <c r="G7" s="41"/>
      <c r="H7" s="25" t="s">
        <v>128</v>
      </c>
      <c r="J7" s="25" t="s">
        <v>55</v>
      </c>
      <c r="K7" s="30" t="s">
        <v>34</v>
      </c>
    </row>
    <row r="8" spans="1:11">
      <c r="B8" s="44" t="s">
        <v>193</v>
      </c>
      <c r="C8" s="124">
        <v>2.8799999999999999E-2</v>
      </c>
      <c r="D8" s="124">
        <v>7.3300000000000004E-2</v>
      </c>
      <c r="E8" s="124">
        <v>3.3099999999999997E-2</v>
      </c>
      <c r="F8" s="41" t="s">
        <v>113</v>
      </c>
      <c r="H8" s="25" t="s">
        <v>129</v>
      </c>
      <c r="J8" s="25" t="s">
        <v>55</v>
      </c>
      <c r="K8" s="30" t="s">
        <v>35</v>
      </c>
    </row>
    <row r="9" spans="1:11">
      <c r="B9" s="44" t="s">
        <v>194</v>
      </c>
      <c r="C9" s="124">
        <v>1.54E-2</v>
      </c>
      <c r="D9" s="125">
        <v>0</v>
      </c>
      <c r="E9" s="124">
        <v>0.1017</v>
      </c>
      <c r="F9" s="41" t="s">
        <v>50</v>
      </c>
      <c r="H9" s="25" t="s">
        <v>130</v>
      </c>
      <c r="J9" s="25" t="s">
        <v>55</v>
      </c>
      <c r="K9" s="30" t="s">
        <v>36</v>
      </c>
    </row>
    <row r="10" spans="1:11">
      <c r="B10" s="44" t="s">
        <v>195</v>
      </c>
      <c r="C10" s="124">
        <v>5.0000000000000001E-3</v>
      </c>
      <c r="D10" s="124">
        <v>8.2199999999999995E-2</v>
      </c>
      <c r="E10" s="124">
        <v>0.1116</v>
      </c>
      <c r="F10" s="41" t="s">
        <v>113</v>
      </c>
      <c r="H10" s="25" t="s">
        <v>131</v>
      </c>
      <c r="J10" s="25" t="s">
        <v>55</v>
      </c>
      <c r="K10" s="30" t="s">
        <v>37</v>
      </c>
    </row>
    <row r="11" spans="1:11">
      <c r="B11" s="44" t="s">
        <v>196</v>
      </c>
      <c r="C11" s="124">
        <v>9.1999999999999998E-3</v>
      </c>
      <c r="D11" s="124">
        <v>0.39050000000000001</v>
      </c>
      <c r="E11" s="124">
        <v>4.2999999999999997E-2</v>
      </c>
      <c r="F11" s="41" t="s">
        <v>113</v>
      </c>
    </row>
    <row r="12" spans="1:11">
      <c r="B12" s="44" t="s">
        <v>197</v>
      </c>
      <c r="C12" s="124">
        <v>4.1300000000000003E-2</v>
      </c>
      <c r="D12" s="125">
        <v>0</v>
      </c>
      <c r="E12" s="125">
        <v>0</v>
      </c>
      <c r="F12" s="43" t="s">
        <v>51</v>
      </c>
    </row>
    <row r="13" spans="1:11">
      <c r="B13" s="44" t="s">
        <v>198</v>
      </c>
      <c r="C13" s="125">
        <v>0</v>
      </c>
      <c r="D13" s="124">
        <v>5.4300000000000001E-2</v>
      </c>
      <c r="E13" s="124">
        <v>3.4799999999999998E-2</v>
      </c>
      <c r="F13" s="41" t="s">
        <v>50</v>
      </c>
    </row>
    <row r="14" spans="1:11">
      <c r="B14" s="44" t="s">
        <v>199</v>
      </c>
      <c r="C14" s="125">
        <v>0</v>
      </c>
      <c r="D14" s="125">
        <v>0</v>
      </c>
      <c r="E14" s="124">
        <v>6.9199999999999998E-2</v>
      </c>
      <c r="F14" s="43" t="s">
        <v>51</v>
      </c>
    </row>
    <row r="15" spans="1:11">
      <c r="B15" s="44" t="s">
        <v>200</v>
      </c>
      <c r="C15" s="124">
        <v>0.1244</v>
      </c>
      <c r="D15" s="124">
        <v>4.1000000000000002E-2</v>
      </c>
      <c r="E15" s="125">
        <v>0</v>
      </c>
      <c r="F15" s="41" t="s">
        <v>50</v>
      </c>
    </row>
    <row r="16" spans="1:11">
      <c r="B16" s="44" t="s">
        <v>201</v>
      </c>
      <c r="C16" s="124">
        <v>1.6299999999999999E-2</v>
      </c>
      <c r="D16" s="125">
        <v>0</v>
      </c>
      <c r="E16" s="124">
        <v>2.7900000000000001E-2</v>
      </c>
      <c r="F16" s="41" t="s">
        <v>50</v>
      </c>
    </row>
    <row r="17" spans="1:11">
      <c r="B17" s="44" t="s">
        <v>202</v>
      </c>
      <c r="C17" s="124">
        <v>3.0700000000000002E-2</v>
      </c>
      <c r="D17" s="125">
        <v>0</v>
      </c>
      <c r="E17" s="125">
        <v>0</v>
      </c>
      <c r="F17" s="43" t="s">
        <v>51</v>
      </c>
    </row>
    <row r="18" spans="1:11">
      <c r="B18" s="44" t="s">
        <v>203</v>
      </c>
      <c r="C18" s="124">
        <v>7.9299999999999995E-2</v>
      </c>
      <c r="D18" s="124">
        <v>0.1081</v>
      </c>
      <c r="E18" s="124">
        <v>0.10920000000000001</v>
      </c>
      <c r="F18" s="41" t="s">
        <v>113</v>
      </c>
    </row>
    <row r="19" spans="1:11">
      <c r="B19" s="44" t="s">
        <v>204</v>
      </c>
      <c r="C19" s="124">
        <v>1.38E-2</v>
      </c>
      <c r="D19" s="124">
        <v>2.01E-2</v>
      </c>
      <c r="E19" s="124">
        <v>8.3999999999999995E-3</v>
      </c>
      <c r="F19" s="41" t="s">
        <v>113</v>
      </c>
    </row>
    <row r="20" spans="1:11">
      <c r="B20" s="44" t="s">
        <v>205</v>
      </c>
      <c r="C20" s="124">
        <v>0.15359999999999999</v>
      </c>
      <c r="D20" s="124">
        <v>8.5699999999999998E-2</v>
      </c>
      <c r="E20" s="124">
        <v>4.4299999999999999E-2</v>
      </c>
      <c r="F20" s="41" t="s">
        <v>113</v>
      </c>
    </row>
    <row r="21" spans="1:11">
      <c r="B21" s="44" t="s">
        <v>206</v>
      </c>
      <c r="C21" s="124">
        <v>6.0600000000000001E-2</v>
      </c>
      <c r="D21" s="124">
        <v>4.6600000000000003E-2</v>
      </c>
      <c r="E21" s="124">
        <v>0.1153</v>
      </c>
      <c r="F21" s="41" t="s">
        <v>113</v>
      </c>
    </row>
    <row r="22" spans="1:11">
      <c r="B22" s="44" t="s">
        <v>207</v>
      </c>
      <c r="C22" s="124">
        <v>0.32840000000000003</v>
      </c>
      <c r="D22" s="124">
        <v>6.6100000000000006E-2</v>
      </c>
      <c r="E22" s="125">
        <v>0</v>
      </c>
      <c r="F22" s="41" t="s">
        <v>50</v>
      </c>
    </row>
    <row r="23" spans="1:11">
      <c r="B23" s="44" t="s">
        <v>208</v>
      </c>
      <c r="C23" s="124">
        <v>8.1299999999999997E-2</v>
      </c>
      <c r="D23" s="124">
        <v>3.2099999999999997E-2</v>
      </c>
      <c r="E23" s="124">
        <v>1.9099999999999999E-2</v>
      </c>
      <c r="F23" s="41" t="s">
        <v>113</v>
      </c>
    </row>
    <row r="24" spans="1:11" s="127" customFormat="1">
      <c r="A24" s="126"/>
      <c r="C24" s="128"/>
      <c r="D24" s="128"/>
    </row>
    <row r="26" spans="1:11">
      <c r="B26" s="23" t="s">
        <v>127</v>
      </c>
      <c r="C26" s="24"/>
      <c r="D26" s="24"/>
      <c r="E26" s="24"/>
      <c r="F26" s="24"/>
      <c r="G26" s="24"/>
    </row>
    <row r="27" spans="1:11">
      <c r="B27" s="27" t="s">
        <v>125</v>
      </c>
      <c r="C27" s="24"/>
      <c r="D27" s="24"/>
      <c r="E27" s="24"/>
      <c r="F27" s="24"/>
      <c r="G27" s="24"/>
    </row>
    <row r="28" spans="1:11" ht="16" thickBot="1">
      <c r="C28" s="146" t="s">
        <v>56</v>
      </c>
      <c r="D28" s="146"/>
      <c r="E28" s="146"/>
      <c r="F28" s="146"/>
      <c r="G28" s="24"/>
    </row>
    <row r="29" spans="1:11" ht="25" customHeight="1" thickTop="1" thickBot="1">
      <c r="C29" s="147"/>
      <c r="D29" s="149" t="s">
        <v>57</v>
      </c>
      <c r="E29" s="150"/>
      <c r="F29" s="151"/>
      <c r="H29" s="21" t="s">
        <v>52</v>
      </c>
      <c r="K29" s="28" t="s">
        <v>54</v>
      </c>
    </row>
    <row r="30" spans="1:11" ht="17" customHeight="1" thickBot="1">
      <c r="C30" s="148"/>
      <c r="D30" s="45" t="s">
        <v>114</v>
      </c>
      <c r="E30" s="46" t="s">
        <v>117</v>
      </c>
      <c r="F30" s="47" t="s">
        <v>116</v>
      </c>
      <c r="I30" s="29"/>
    </row>
    <row r="31" spans="1:11" ht="17" thickTop="1">
      <c r="C31" s="48" t="s">
        <v>114</v>
      </c>
      <c r="D31" s="49">
        <v>1</v>
      </c>
      <c r="E31" s="49">
        <v>1.2999999999999999E-2</v>
      </c>
      <c r="F31" s="50">
        <v>-0.29199999999999998</v>
      </c>
      <c r="H31" s="31" t="s">
        <v>59</v>
      </c>
      <c r="I31" s="32">
        <v>-0.29199999999999998</v>
      </c>
      <c r="J31" s="25" t="s">
        <v>55</v>
      </c>
      <c r="K31" s="33" t="s">
        <v>38</v>
      </c>
    </row>
    <row r="32" spans="1:11" ht="16">
      <c r="C32" s="51" t="s">
        <v>117</v>
      </c>
      <c r="D32" s="52">
        <v>1.2999999999999999E-2</v>
      </c>
      <c r="E32" s="49">
        <v>1</v>
      </c>
      <c r="F32" s="53">
        <v>-6.4000000000000001E-2</v>
      </c>
      <c r="H32" s="34" t="s">
        <v>60</v>
      </c>
      <c r="I32" s="35">
        <v>-6.4000000000000001E-2</v>
      </c>
      <c r="J32" s="25" t="s">
        <v>55</v>
      </c>
      <c r="K32" s="33" t="s">
        <v>39</v>
      </c>
    </row>
    <row r="33" spans="3:11" ht="17" thickBot="1">
      <c r="C33" s="54" t="s">
        <v>116</v>
      </c>
      <c r="D33" s="55">
        <v>-0.29199999999999998</v>
      </c>
      <c r="E33" s="55">
        <v>-6.4000000000000001E-2</v>
      </c>
      <c r="F33" s="56">
        <v>1</v>
      </c>
      <c r="H33" s="36" t="s">
        <v>61</v>
      </c>
      <c r="I33" s="37">
        <v>1.2999999999999999E-2</v>
      </c>
      <c r="J33" s="25" t="s">
        <v>55</v>
      </c>
      <c r="K33" s="33" t="s">
        <v>40</v>
      </c>
    </row>
    <row r="34" spans="3:11" ht="16" thickTop="1">
      <c r="C34" s="153" t="s">
        <v>58</v>
      </c>
      <c r="D34" s="153"/>
      <c r="E34" s="153"/>
      <c r="F34" s="153"/>
    </row>
    <row r="43" spans="3:11">
      <c r="C43" s="28"/>
    </row>
  </sheetData>
  <mergeCells count="4">
    <mergeCell ref="C28:F28"/>
    <mergeCell ref="C29:C30"/>
    <mergeCell ref="D29:F29"/>
    <mergeCell ref="C34:F34"/>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3"/>
  <sheetViews>
    <sheetView workbookViewId="0">
      <selection activeCell="H12" sqref="H12"/>
    </sheetView>
  </sheetViews>
  <sheetFormatPr baseColWidth="10" defaultColWidth="10.6640625" defaultRowHeight="15"/>
  <cols>
    <col min="1" max="1" width="26.33203125" style="25" customWidth="1"/>
    <col min="2" max="2" width="32.83203125" style="25" customWidth="1"/>
    <col min="3" max="16384" width="10.6640625" style="25"/>
  </cols>
  <sheetData>
    <row r="1" spans="1:8">
      <c r="A1" s="21" t="s">
        <v>135</v>
      </c>
      <c r="G1" s="115"/>
      <c r="H1" s="20"/>
    </row>
    <row r="2" spans="1:8">
      <c r="G2" s="116"/>
      <c r="H2" s="20"/>
    </row>
    <row r="3" spans="1:8">
      <c r="A3" s="117" t="s">
        <v>142</v>
      </c>
      <c r="B3" s="20"/>
      <c r="C3" s="20"/>
      <c r="G3" s="116"/>
      <c r="H3" s="20"/>
    </row>
    <row r="4" spans="1:8">
      <c r="A4" s="118" t="s">
        <v>66</v>
      </c>
      <c r="B4" s="25" t="s">
        <v>188</v>
      </c>
      <c r="C4" s="68">
        <v>1.2E-5</v>
      </c>
    </row>
    <row r="5" spans="1:8">
      <c r="A5" s="118" t="s">
        <v>71</v>
      </c>
      <c r="B5" s="25" t="s">
        <v>189</v>
      </c>
      <c r="C5" s="68">
        <v>0.496</v>
      </c>
    </row>
    <row r="6" spans="1:8">
      <c r="A6" s="118" t="s">
        <v>147</v>
      </c>
      <c r="B6" s="25" t="s">
        <v>190</v>
      </c>
      <c r="C6" s="33">
        <v>1.2869999999999999</v>
      </c>
    </row>
    <row r="7" spans="1:8">
      <c r="A7" s="119"/>
      <c r="B7" s="24"/>
      <c r="C7" s="24"/>
      <c r="D7" s="24"/>
    </row>
    <row r="8" spans="1:8">
      <c r="A8" s="119"/>
      <c r="B8" s="24"/>
      <c r="C8" s="24"/>
      <c r="D8" s="24"/>
    </row>
    <row r="9" spans="1:8">
      <c r="A9" s="120" t="s">
        <v>143</v>
      </c>
      <c r="B9" s="24"/>
      <c r="C9" s="24"/>
      <c r="D9" s="24"/>
    </row>
    <row r="10" spans="1:8">
      <c r="A10" s="119"/>
      <c r="B10" s="24"/>
      <c r="C10" s="24"/>
      <c r="D10" s="24"/>
    </row>
    <row r="11" spans="1:8">
      <c r="A11" s="118" t="s">
        <v>144</v>
      </c>
      <c r="B11" s="25" t="s">
        <v>191</v>
      </c>
      <c r="C11" s="30">
        <v>1</v>
      </c>
      <c r="D11" s="24"/>
    </row>
    <row r="13" spans="1:8">
      <c r="B13" s="121" t="s">
        <v>171</v>
      </c>
    </row>
    <row r="14" spans="1:8">
      <c r="B14" s="121"/>
    </row>
    <row r="15" spans="1:8">
      <c r="B15" s="40" t="s">
        <v>172</v>
      </c>
    </row>
    <row r="16" spans="1:8">
      <c r="B16" s="40"/>
    </row>
    <row r="17" spans="2:2">
      <c r="B17" s="160" t="s">
        <v>305</v>
      </c>
    </row>
    <row r="18" spans="2:2">
      <c r="B18" s="160" t="s">
        <v>306</v>
      </c>
    </row>
    <row r="19" spans="2:2">
      <c r="B19" s="161" t="s">
        <v>307</v>
      </c>
    </row>
    <row r="20" spans="2:2">
      <c r="B20" s="160" t="s">
        <v>308</v>
      </c>
    </row>
    <row r="21" spans="2:2">
      <c r="B21" s="162" t="s">
        <v>309</v>
      </c>
    </row>
    <row r="22" spans="2:2">
      <c r="B22" s="163" t="s">
        <v>310</v>
      </c>
    </row>
    <row r="23" spans="2:2">
      <c r="B23" s="164"/>
    </row>
    <row r="24" spans="2:2">
      <c r="B24" s="166" t="s">
        <v>312</v>
      </c>
    </row>
    <row r="25" spans="2:2">
      <c r="B25" s="166" t="s">
        <v>313</v>
      </c>
    </row>
    <row r="26" spans="2:2">
      <c r="B26" s="166" t="s">
        <v>303</v>
      </c>
    </row>
    <row r="27" spans="2:2">
      <c r="B27" s="166" t="s">
        <v>304</v>
      </c>
    </row>
    <row r="28" spans="2:2">
      <c r="B28" s="166" t="s">
        <v>314</v>
      </c>
    </row>
    <row r="29" spans="2:2">
      <c r="B29" s="166" t="s">
        <v>315</v>
      </c>
    </row>
    <row r="30" spans="2:2">
      <c r="B30" s="166" t="s">
        <v>316</v>
      </c>
    </row>
    <row r="31" spans="2:2">
      <c r="B31" s="166" t="s">
        <v>317</v>
      </c>
    </row>
    <row r="32" spans="2:2">
      <c r="B32" s="166" t="s">
        <v>318</v>
      </c>
    </row>
    <row r="33" spans="2:2">
      <c r="B33" s="166" t="s">
        <v>319</v>
      </c>
    </row>
    <row r="34" spans="2:2">
      <c r="B34" s="166" t="s">
        <v>320</v>
      </c>
    </row>
    <row r="35" spans="2:2">
      <c r="B35" s="166" t="s">
        <v>321</v>
      </c>
    </row>
    <row r="36" spans="2:2">
      <c r="B36" s="165" t="s">
        <v>311</v>
      </c>
    </row>
    <row r="37" spans="2:2">
      <c r="B37" s="166" t="s">
        <v>322</v>
      </c>
    </row>
    <row r="38" spans="2:2">
      <c r="B38" s="166" t="s">
        <v>323</v>
      </c>
    </row>
    <row r="39" spans="2:2">
      <c r="B39" s="166" t="s">
        <v>324</v>
      </c>
    </row>
    <row r="40" spans="2:2">
      <c r="B40" s="166" t="s">
        <v>325</v>
      </c>
    </row>
    <row r="41" spans="2:2">
      <c r="B41" s="166" t="s">
        <v>326</v>
      </c>
    </row>
    <row r="42" spans="2:2">
      <c r="B42" s="166" t="s">
        <v>327</v>
      </c>
    </row>
    <row r="43" spans="2:2">
      <c r="B43" s="166" t="s">
        <v>328</v>
      </c>
    </row>
    <row r="44" spans="2:2">
      <c r="B44" s="166" t="s">
        <v>329</v>
      </c>
    </row>
    <row r="45" spans="2:2">
      <c r="B45" s="166" t="s">
        <v>330</v>
      </c>
    </row>
    <row r="46" spans="2:2">
      <c r="B46" s="166" t="s">
        <v>331</v>
      </c>
    </row>
    <row r="48" spans="2:2">
      <c r="B48" s="122" t="s">
        <v>173</v>
      </c>
    </row>
    <row r="49" spans="2:2">
      <c r="B49" s="112"/>
    </row>
    <row r="50" spans="2:2">
      <c r="B50" s="113" t="s">
        <v>174</v>
      </c>
    </row>
    <row r="51" spans="2:2">
      <c r="B51" s="114" t="s">
        <v>175</v>
      </c>
    </row>
    <row r="52" spans="2:2">
      <c r="B52" s="114" t="s">
        <v>176</v>
      </c>
    </row>
    <row r="53" spans="2:2">
      <c r="B53" s="114" t="s">
        <v>177</v>
      </c>
    </row>
    <row r="54" spans="2:2">
      <c r="B54" s="114" t="s">
        <v>178</v>
      </c>
    </row>
    <row r="55" spans="2:2">
      <c r="B55" s="114" t="s">
        <v>179</v>
      </c>
    </row>
    <row r="56" spans="2:2">
      <c r="B56" s="114" t="s">
        <v>180</v>
      </c>
    </row>
    <row r="57" spans="2:2">
      <c r="B57" s="114" t="s">
        <v>181</v>
      </c>
    </row>
    <row r="58" spans="2:2">
      <c r="B58" s="114" t="s">
        <v>182</v>
      </c>
    </row>
    <row r="59" spans="2:2">
      <c r="B59" s="114" t="s">
        <v>183</v>
      </c>
    </row>
    <row r="60" spans="2:2">
      <c r="B60" s="114" t="s">
        <v>184</v>
      </c>
    </row>
    <row r="61" spans="2:2">
      <c r="B61" s="114" t="s">
        <v>185</v>
      </c>
    </row>
    <row r="62" spans="2:2">
      <c r="B62" s="114" t="s">
        <v>186</v>
      </c>
    </row>
    <row r="63" spans="2:2">
      <c r="B63" s="114"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55"/>
  <sheetViews>
    <sheetView topLeftCell="K1" workbookViewId="0">
      <selection activeCell="U18" sqref="U18"/>
    </sheetView>
  </sheetViews>
  <sheetFormatPr baseColWidth="10" defaultColWidth="10.83203125" defaultRowHeight="15"/>
  <cols>
    <col min="1" max="4" width="10.83203125" style="25"/>
    <col min="5" max="5" width="11.1640625" style="25" bestFit="1" customWidth="1"/>
    <col min="6" max="8" width="10.83203125" style="25"/>
    <col min="9" max="10" width="11.1640625" style="25" bestFit="1" customWidth="1"/>
    <col min="11" max="12" width="10.83203125" style="25"/>
    <col min="13" max="13" width="11.1640625" style="25" bestFit="1" customWidth="1"/>
    <col min="14" max="14" width="12.1640625" style="25" bestFit="1" customWidth="1"/>
    <col min="15" max="17" width="10.83203125" style="25"/>
    <col min="18" max="18" width="11.33203125" style="25" customWidth="1"/>
    <col min="19" max="21" width="10.83203125" style="25"/>
    <col min="22" max="23" width="11.1640625" style="25" bestFit="1" customWidth="1"/>
    <col min="24" max="16384" width="10.83203125" style="25"/>
  </cols>
  <sheetData>
    <row r="2" spans="1:23">
      <c r="B2" s="21" t="s">
        <v>132</v>
      </c>
      <c r="M2" s="24"/>
      <c r="Q2" s="59" t="s">
        <v>170</v>
      </c>
      <c r="R2" s="30"/>
      <c r="S2" s="30"/>
      <c r="T2" s="30"/>
      <c r="U2" s="30"/>
      <c r="V2" s="30"/>
      <c r="W2" s="30"/>
    </row>
    <row r="4" spans="1:23">
      <c r="D4" s="156" t="s">
        <v>70</v>
      </c>
      <c r="E4" s="156"/>
      <c r="F4" s="157" t="s">
        <v>93</v>
      </c>
      <c r="G4" s="157"/>
      <c r="H4" s="156" t="s">
        <v>70</v>
      </c>
      <c r="I4" s="156"/>
      <c r="J4" s="157" t="s">
        <v>93</v>
      </c>
      <c r="K4" s="157"/>
      <c r="L4" s="156" t="s">
        <v>70</v>
      </c>
      <c r="M4" s="156"/>
      <c r="N4" s="157" t="s">
        <v>93</v>
      </c>
      <c r="O4" s="157"/>
      <c r="Q4" s="25" t="s">
        <v>104</v>
      </c>
    </row>
    <row r="5" spans="1:23">
      <c r="B5" s="21" t="s">
        <v>72</v>
      </c>
      <c r="D5" s="60" t="s">
        <v>114</v>
      </c>
      <c r="E5" s="60" t="s">
        <v>116</v>
      </c>
      <c r="F5" s="60" t="s">
        <v>114</v>
      </c>
      <c r="G5" s="60" t="s">
        <v>116</v>
      </c>
      <c r="H5" s="60" t="s">
        <v>114</v>
      </c>
      <c r="I5" s="60" t="s">
        <v>116</v>
      </c>
      <c r="J5" s="60" t="s">
        <v>114</v>
      </c>
      <c r="K5" s="60" t="s">
        <v>116</v>
      </c>
      <c r="L5" s="60" t="s">
        <v>114</v>
      </c>
      <c r="M5" s="60" t="s">
        <v>116</v>
      </c>
      <c r="N5" s="60" t="s">
        <v>114</v>
      </c>
      <c r="O5" s="60" t="s">
        <v>116</v>
      </c>
    </row>
    <row r="6" spans="1:23">
      <c r="D6" s="155" t="s">
        <v>73</v>
      </c>
      <c r="E6" s="155"/>
      <c r="F6" s="155"/>
      <c r="G6" s="155"/>
      <c r="H6" s="155" t="s">
        <v>74</v>
      </c>
      <c r="I6" s="155"/>
      <c r="J6" s="155"/>
      <c r="K6" s="155"/>
      <c r="L6" s="155" t="s">
        <v>92</v>
      </c>
      <c r="M6" s="155"/>
      <c r="N6" s="155"/>
      <c r="O6" s="155"/>
      <c r="Q6" s="28" t="s">
        <v>72</v>
      </c>
      <c r="R6" s="28" t="s">
        <v>97</v>
      </c>
      <c r="S6" s="28" t="s">
        <v>98</v>
      </c>
      <c r="T6" s="28" t="s">
        <v>99</v>
      </c>
      <c r="U6" s="28" t="s">
        <v>100</v>
      </c>
      <c r="V6" s="28" t="s">
        <v>141</v>
      </c>
      <c r="W6" s="28" t="s">
        <v>90</v>
      </c>
    </row>
    <row r="7" spans="1:23">
      <c r="B7" s="25" t="s">
        <v>91</v>
      </c>
      <c r="D7" s="154">
        <v>2000</v>
      </c>
      <c r="E7" s="154"/>
      <c r="F7" s="154"/>
      <c r="G7" s="154"/>
      <c r="H7" s="154">
        <v>2005</v>
      </c>
      <c r="I7" s="154"/>
      <c r="J7" s="154"/>
      <c r="K7" s="154"/>
      <c r="L7" s="154">
        <v>2015</v>
      </c>
      <c r="M7" s="154"/>
      <c r="N7" s="154"/>
      <c r="O7" s="154"/>
      <c r="Q7" s="25" t="s">
        <v>114</v>
      </c>
      <c r="R7" s="25" t="s">
        <v>73</v>
      </c>
      <c r="S7" s="25">
        <v>0.16700000000000001</v>
      </c>
      <c r="T7" s="25">
        <v>0.67100000000000004</v>
      </c>
      <c r="U7" s="25">
        <v>0.16700000000000001</v>
      </c>
      <c r="V7" s="25">
        <v>4.0000000000000001E-3</v>
      </c>
      <c r="W7" s="61">
        <v>3.6999999999999998E-5</v>
      </c>
    </row>
    <row r="8" spans="1:23">
      <c r="E8" s="62"/>
      <c r="F8" s="63"/>
      <c r="G8" s="26"/>
      <c r="H8" s="38"/>
      <c r="I8" s="38"/>
      <c r="J8" s="38"/>
      <c r="K8" s="38"/>
      <c r="L8" s="38"/>
      <c r="Q8" s="25" t="s">
        <v>116</v>
      </c>
      <c r="R8" s="25" t="s">
        <v>73</v>
      </c>
      <c r="S8" s="25">
        <v>1</v>
      </c>
      <c r="T8" s="25">
        <v>0.996</v>
      </c>
      <c r="U8" s="25">
        <v>0.5</v>
      </c>
      <c r="V8" s="25">
        <v>1</v>
      </c>
      <c r="W8" s="61">
        <v>0.498</v>
      </c>
    </row>
    <row r="9" spans="1:23">
      <c r="B9" s="64" t="s">
        <v>75</v>
      </c>
      <c r="F9" s="64">
        <f>ROUND((F10*F11),3)</f>
        <v>0.16700000000000001</v>
      </c>
      <c r="G9" s="64">
        <f>ROUND((G10*G11),3)</f>
        <v>1</v>
      </c>
      <c r="J9" s="64">
        <f>ROUND((J10*J11),3)</f>
        <v>0.16700000000000001</v>
      </c>
      <c r="K9" s="64">
        <f>ROUND(AVERAGE(K10,K11),3)</f>
        <v>1</v>
      </c>
      <c r="L9" s="28"/>
      <c r="M9" s="28"/>
      <c r="N9" s="64">
        <f>ROUND((N10*N11),3)</f>
        <v>0.16700000000000001</v>
      </c>
      <c r="O9" s="64">
        <f>ROUND(AVERAGE(O10,O11),3)</f>
        <v>1</v>
      </c>
      <c r="Q9" s="25" t="s">
        <v>114</v>
      </c>
      <c r="R9" s="25" t="s">
        <v>74</v>
      </c>
      <c r="S9" s="25">
        <v>0.16700000000000001</v>
      </c>
      <c r="T9" s="25">
        <v>0.43</v>
      </c>
      <c r="U9" s="25">
        <v>0.16700000000000001</v>
      </c>
      <c r="V9" s="25">
        <v>2.6E-7</v>
      </c>
      <c r="W9" s="61">
        <v>7.8000000000000004E-9</v>
      </c>
    </row>
    <row r="10" spans="1:23">
      <c r="B10" s="25" t="s">
        <v>76</v>
      </c>
      <c r="D10" s="25">
        <v>1</v>
      </c>
      <c r="E10" s="25">
        <v>3</v>
      </c>
      <c r="F10" s="33">
        <f>IF(D10&gt;E10,1,ROUND(D10/E10,3))</f>
        <v>0.33300000000000002</v>
      </c>
      <c r="G10" s="33">
        <f>IF(E10&gt;D10,1,ROUND(E10/D10,3))</f>
        <v>1</v>
      </c>
      <c r="H10" s="25">
        <v>1</v>
      </c>
      <c r="I10" s="25">
        <v>3</v>
      </c>
      <c r="J10" s="33">
        <f>IF(H10&gt;I10,1,ROUND(H10/I10,3))</f>
        <v>0.33300000000000002</v>
      </c>
      <c r="K10" s="33">
        <f>IF(I10&gt;H10,1,ROUND(I10/H10,3))</f>
        <v>1</v>
      </c>
      <c r="L10" s="25">
        <v>1</v>
      </c>
      <c r="M10" s="25">
        <v>3</v>
      </c>
      <c r="N10" s="33">
        <f>IF(L10&gt;M10,1,ROUND(L10/M10,3))</f>
        <v>0.33300000000000002</v>
      </c>
      <c r="O10" s="33">
        <f>IF(M10&gt;L10,1,ROUND(M10/L10,3))</f>
        <v>1</v>
      </c>
      <c r="Q10" s="25" t="s">
        <v>116</v>
      </c>
      <c r="R10" s="25" t="s">
        <v>74</v>
      </c>
      <c r="S10" s="25">
        <v>1</v>
      </c>
      <c r="T10" s="25">
        <v>0.995</v>
      </c>
      <c r="U10" s="25">
        <v>0.5</v>
      </c>
      <c r="V10" s="25">
        <v>1</v>
      </c>
      <c r="W10" s="61">
        <v>0.498</v>
      </c>
    </row>
    <row r="11" spans="1:23">
      <c r="B11" s="25" t="s">
        <v>77</v>
      </c>
      <c r="D11" s="25">
        <v>2</v>
      </c>
      <c r="E11" s="25">
        <v>4</v>
      </c>
      <c r="F11" s="33">
        <f>IF(D11&gt;E11,1,ROUND(D11/E11,3))</f>
        <v>0.5</v>
      </c>
      <c r="G11" s="33">
        <f>IF(E11&gt;D11,1,ROUND(E11/D11,3))</f>
        <v>1</v>
      </c>
      <c r="H11" s="25">
        <v>2</v>
      </c>
      <c r="I11" s="25">
        <v>4</v>
      </c>
      <c r="J11" s="33">
        <f>IF(H11&gt;I11,1,ROUND(H11/I11,3))</f>
        <v>0.5</v>
      </c>
      <c r="K11" s="33">
        <f>IF(I11&gt;H11,1,ROUND(I11/H11,3))</f>
        <v>1</v>
      </c>
      <c r="L11" s="25">
        <v>2</v>
      </c>
      <c r="M11" s="25">
        <v>4</v>
      </c>
      <c r="N11" s="33">
        <f>IF(L11&gt;M11,1,ROUND(L11/M11,3))</f>
        <v>0.5</v>
      </c>
      <c r="O11" s="33">
        <f>IF(M11&gt;L11,1,ROUND(M11/L11,3))</f>
        <v>1</v>
      </c>
      <c r="Q11" s="25" t="s">
        <v>114</v>
      </c>
      <c r="R11" s="25" t="s">
        <v>95</v>
      </c>
      <c r="S11" s="25">
        <v>0.16700000000000001</v>
      </c>
      <c r="T11" s="25">
        <v>0.50800000000000001</v>
      </c>
      <c r="U11" s="25">
        <v>0.16700000000000001</v>
      </c>
      <c r="V11" s="25">
        <v>1.5E-6</v>
      </c>
      <c r="W11" s="61">
        <v>2E-8</v>
      </c>
    </row>
    <row r="12" spans="1:23">
      <c r="F12" s="24"/>
      <c r="G12" s="24"/>
      <c r="Q12" s="25" t="s">
        <v>116</v>
      </c>
      <c r="R12" s="25" t="s">
        <v>95</v>
      </c>
      <c r="S12" s="25">
        <v>1</v>
      </c>
      <c r="T12" s="25">
        <v>0.98199999999999998</v>
      </c>
      <c r="U12" s="25">
        <v>0.5</v>
      </c>
      <c r="V12" s="25">
        <v>1</v>
      </c>
      <c r="W12" s="61">
        <v>0.49099999999999999</v>
      </c>
    </row>
    <row r="13" spans="1:23">
      <c r="B13" s="64" t="s">
        <v>78</v>
      </c>
      <c r="F13" s="64">
        <f>ROUND(AVERAGE(F14:F21),3)</f>
        <v>0.67100000000000004</v>
      </c>
      <c r="G13" s="64">
        <f>ROUND(AVERAGE(G14:G21),3)</f>
        <v>0.996</v>
      </c>
      <c r="J13" s="64">
        <f>ROUND(AVERAGE(J14:J21),3)</f>
        <v>0.43</v>
      </c>
      <c r="K13" s="64">
        <f>ROUND(AVERAGE(K14:K21),3)</f>
        <v>0.995</v>
      </c>
      <c r="M13" s="28"/>
      <c r="N13" s="64">
        <f>ROUND(AVERAGE(N14:N21),3)</f>
        <v>0.50800000000000001</v>
      </c>
      <c r="O13" s="64">
        <f>ROUND(AVERAGE(O14:O21),3)</f>
        <v>0.98199999999999998</v>
      </c>
      <c r="Q13" s="24"/>
      <c r="R13" s="24"/>
      <c r="S13" s="24"/>
      <c r="T13" s="24"/>
      <c r="U13" s="24"/>
      <c r="V13" s="24"/>
      <c r="W13" s="65"/>
    </row>
    <row r="14" spans="1:23">
      <c r="B14" s="25" t="s">
        <v>79</v>
      </c>
      <c r="D14" s="66">
        <v>111775285</v>
      </c>
      <c r="E14" s="25">
        <v>1262645000</v>
      </c>
      <c r="F14" s="33">
        <f>IF(D14&gt;E14,1,ROUND(D14/E14,3))</f>
        <v>8.8999999999999996E-2</v>
      </c>
      <c r="G14" s="33">
        <f>IF(E14&gt;D14,1,ROUND(E14/D14,3))</f>
        <v>1</v>
      </c>
      <c r="H14" s="66">
        <v>120540847</v>
      </c>
      <c r="I14" s="25">
        <v>1303720000</v>
      </c>
      <c r="J14" s="33">
        <f>IF(H14&gt;I14,1,ROUND(H14/I14,3))</f>
        <v>9.1999999999999998E-2</v>
      </c>
      <c r="K14" s="33">
        <f>IF(I14&gt;H14,1,ROUND(I14/H14,3))</f>
        <v>1</v>
      </c>
      <c r="L14" s="20">
        <v>106474441</v>
      </c>
      <c r="M14" s="25">
        <v>1371220000</v>
      </c>
      <c r="N14" s="33">
        <f>IF(L14&gt;M14,1,ROUND(L14/M14,3))</f>
        <v>7.8E-2</v>
      </c>
      <c r="O14" s="33">
        <f>IF(M14&gt;L14,1,ROUND(M14/L14,3))</f>
        <v>1</v>
      </c>
      <c r="Q14" s="24"/>
      <c r="R14" s="24"/>
      <c r="S14" s="24"/>
      <c r="T14" s="24"/>
      <c r="U14" s="24"/>
      <c r="V14" s="24"/>
      <c r="W14" s="65"/>
    </row>
    <row r="15" spans="1:23">
      <c r="B15" s="25" t="s">
        <v>80</v>
      </c>
      <c r="D15" s="24">
        <v>4716000</v>
      </c>
      <c r="E15" s="25">
        <v>9596961</v>
      </c>
      <c r="F15" s="33">
        <f>IF(D15&gt;E15,1,ROUND(D15/E15,3))</f>
        <v>0.49099999999999999</v>
      </c>
      <c r="G15" s="33">
        <f>IF(E15&gt;D15,1,ROUND(E15/D15,3))</f>
        <v>1</v>
      </c>
      <c r="H15" s="24">
        <v>4716000</v>
      </c>
      <c r="I15" s="25">
        <v>9596961</v>
      </c>
      <c r="J15" s="33">
        <f>IF(H15&gt;I15,1,ROUND(H15/I15,3))</f>
        <v>0.49099999999999999</v>
      </c>
      <c r="K15" s="33">
        <f>IF(I15&gt;H15,1,ROUND(I15/H15,3))</f>
        <v>1</v>
      </c>
      <c r="L15" s="24">
        <v>3809100</v>
      </c>
      <c r="M15" s="25">
        <v>9596961</v>
      </c>
      <c r="N15" s="33">
        <f>IF(L15&gt;M15,1,ROUND(L15/M15,3))</f>
        <v>0.39700000000000002</v>
      </c>
      <c r="O15" s="33">
        <f>IF(M15&gt;L15,1,ROUND(M15/L15,3))</f>
        <v>1</v>
      </c>
    </row>
    <row r="16" spans="1:23">
      <c r="A16" s="24"/>
      <c r="B16" s="25" t="s">
        <v>81</v>
      </c>
      <c r="D16" s="25">
        <v>295497</v>
      </c>
      <c r="E16" s="25">
        <v>1211346</v>
      </c>
      <c r="F16" s="33">
        <f>IF(D16&gt;E16,1,ROUND(D16/E16,3))</f>
        <v>0.24399999999999999</v>
      </c>
      <c r="G16" s="33">
        <f>IF(E16&gt;D16,1,ROUND(E16/D16,3))</f>
        <v>1</v>
      </c>
      <c r="H16" s="25">
        <v>419193</v>
      </c>
      <c r="I16" s="25">
        <v>2285965</v>
      </c>
      <c r="J16" s="33">
        <f>IF(H16&gt;I16,1,ROUND(H16/I16,3))</f>
        <v>0.183</v>
      </c>
      <c r="K16" s="33">
        <f>IF(I16&gt;H16,1,ROUND(I16/H16,3))</f>
        <v>1</v>
      </c>
      <c r="L16" s="24">
        <v>613021</v>
      </c>
      <c r="M16" s="25">
        <v>11064666</v>
      </c>
      <c r="N16" s="33">
        <f>IF(L16&gt;M16,1,ROUND(L16/M16,3))</f>
        <v>5.5E-2</v>
      </c>
      <c r="O16" s="33">
        <f>IF(M16&gt;L16,1,ROUND(M16/L16,3))</f>
        <v>1</v>
      </c>
    </row>
    <row r="17" spans="1:19">
      <c r="B17" s="25" t="s">
        <v>82</v>
      </c>
      <c r="D17" s="25">
        <v>0.8</v>
      </c>
      <c r="E17" s="25">
        <v>3.61</v>
      </c>
      <c r="F17" s="33">
        <f>IF(D17&gt;E17,1,ROUND(D17/E17,3))</f>
        <v>0.222</v>
      </c>
      <c r="G17" s="33">
        <f>IF(E17&gt;D17,1,ROUND(E17/D17,3))</f>
        <v>1</v>
      </c>
      <c r="H17" s="25">
        <v>0.88</v>
      </c>
      <c r="I17" s="25">
        <v>4.82</v>
      </c>
      <c r="J17" s="33">
        <f>IF(H17&gt;I17,1,ROUND(H17/I17,3))</f>
        <v>0.183</v>
      </c>
      <c r="K17" s="33">
        <f>IF(I17&gt;H17,1,ROUND(I17/H17,3))</f>
        <v>1</v>
      </c>
      <c r="L17" s="25">
        <v>0.82</v>
      </c>
      <c r="M17" s="25">
        <v>15</v>
      </c>
      <c r="N17" s="33">
        <f>IF(L17&gt;M17,1,ROUND(L17/M17,3))</f>
        <v>5.5E-2</v>
      </c>
      <c r="O17" s="33">
        <f>IF(M17&gt;L17,1,ROUND(M17/L17,3))</f>
        <v>1</v>
      </c>
      <c r="Q17" s="25" t="s">
        <v>105</v>
      </c>
    </row>
    <row r="18" spans="1:19">
      <c r="A18" s="24"/>
      <c r="B18" s="25" t="s">
        <v>83</v>
      </c>
      <c r="D18" s="24">
        <v>2.88</v>
      </c>
      <c r="E18" s="25">
        <v>8.5</v>
      </c>
      <c r="F18" s="33">
        <f>IF(D18&gt;E18,1,ROUND((E18+D18)/(E18-D18),3))</f>
        <v>2.0249999999999999</v>
      </c>
      <c r="G18" s="33">
        <f>IF(E18&gt;D18,1,ROUND((D18+E18)/(D18-E18),3))</f>
        <v>1</v>
      </c>
      <c r="H18" s="24">
        <v>6.2</v>
      </c>
      <c r="I18" s="25">
        <v>11.4</v>
      </c>
      <c r="J18" s="33">
        <f>IF(H18&gt;I18,1,ROUND((I18-H18)/(I18+H18),3))</f>
        <v>0.29499999999999998</v>
      </c>
      <c r="K18" s="33">
        <f>IF(I18&gt;H18,1,ROUND((H18+I18)/(H18-I18),3))</f>
        <v>1</v>
      </c>
      <c r="L18" s="24">
        <v>2.85</v>
      </c>
      <c r="M18" s="20">
        <v>6.9</v>
      </c>
      <c r="N18" s="33">
        <f>IF(L18&gt;M18,1,ROUND((M18+L18)/(M18-L18),3))</f>
        <v>2.407</v>
      </c>
      <c r="O18" s="33">
        <f>IF(M18&gt;L18,1,ROUND((L18+M18)/(L18-M18),3))</f>
        <v>1</v>
      </c>
    </row>
    <row r="19" spans="1:19">
      <c r="B19" s="25" t="s">
        <v>84</v>
      </c>
      <c r="D19" s="24">
        <v>644</v>
      </c>
      <c r="E19" s="24">
        <v>41735</v>
      </c>
      <c r="F19" s="33">
        <f>IF(D19&gt;E19,1,ROUND((E19+D19)/(E19-D19),3))</f>
        <v>1.0309999999999999</v>
      </c>
      <c r="G19" s="33">
        <f>IF(E19&gt;D19,1,ROUND((D19+E19)/(D19-E19),3))</f>
        <v>1</v>
      </c>
      <c r="H19" s="24">
        <v>655</v>
      </c>
      <c r="I19" s="24">
        <v>215928</v>
      </c>
      <c r="J19" s="33">
        <f>IF(H19&gt;I19,1,ROUND((I19-H19)/(I19+H19),3))</f>
        <v>0.99399999999999999</v>
      </c>
      <c r="K19" s="33">
        <f>IF(I19&gt;H19,1,ROUND((H19+I19)/(H19-I19),3))</f>
        <v>1</v>
      </c>
      <c r="L19" s="25">
        <v>1110</v>
      </c>
      <c r="M19" s="25">
        <v>549799</v>
      </c>
      <c r="N19" s="33">
        <f>IF(L19&gt;M19,1,ROUND(L19/M19,3))</f>
        <v>2E-3</v>
      </c>
      <c r="O19" s="33">
        <f>IF(M19&gt;L19,1,ROUND(M19/L19,3))</f>
        <v>1</v>
      </c>
      <c r="R19" s="28" t="s">
        <v>103</v>
      </c>
    </row>
    <row r="20" spans="1:19">
      <c r="B20" s="25" t="s">
        <v>85</v>
      </c>
      <c r="D20" s="24">
        <v>6167</v>
      </c>
      <c r="E20" s="25">
        <v>22930</v>
      </c>
      <c r="F20" s="33">
        <f>IF(D20&gt;E20,1,ROUND(D20/E20,3))</f>
        <v>0.26900000000000002</v>
      </c>
      <c r="G20" s="33">
        <f>IF(E20&gt;D20,1,ROUND(E20/D20,4))</f>
        <v>1</v>
      </c>
      <c r="H20" s="24">
        <v>9240</v>
      </c>
      <c r="I20" s="25">
        <v>45919</v>
      </c>
      <c r="J20" s="33">
        <f>IF(H20&gt;I20,1,ROUND(H20/I20,3))</f>
        <v>0.20100000000000001</v>
      </c>
      <c r="K20" s="33">
        <f>IF(I20&gt;H20,1,ROUND(I20/H20,3))</f>
        <v>1</v>
      </c>
      <c r="L20" s="20">
        <v>15343</v>
      </c>
      <c r="M20" s="25">
        <v>214093</v>
      </c>
      <c r="N20" s="33">
        <f>IF(L20&gt;M20,1,ROUND(L20/M20,3))</f>
        <v>7.1999999999999995E-2</v>
      </c>
      <c r="O20" s="33">
        <f>IF(M20&gt;L20,1,ROUND(M20/L20,3))</f>
        <v>1</v>
      </c>
      <c r="Q20" s="28" t="s">
        <v>102</v>
      </c>
      <c r="R20" s="62" t="s">
        <v>114</v>
      </c>
      <c r="S20" s="62" t="s">
        <v>116</v>
      </c>
    </row>
    <row r="21" spans="1:19">
      <c r="A21" s="24"/>
      <c r="B21" s="25" t="s">
        <v>86</v>
      </c>
      <c r="D21" s="25">
        <v>1.96</v>
      </c>
      <c r="E21" s="25">
        <v>1.9</v>
      </c>
      <c r="F21" s="33">
        <f>IF(D21&gt;E21,1,ROUND(D21/E21,3))</f>
        <v>1</v>
      </c>
      <c r="G21" s="33">
        <f>IF(E21&gt;D21,1,ROUND(E21/D21,3))</f>
        <v>0.96899999999999997</v>
      </c>
      <c r="H21" s="25">
        <v>2.08</v>
      </c>
      <c r="I21" s="25">
        <v>2</v>
      </c>
      <c r="J21" s="33">
        <f>IF(H21&gt;I21,1,ROUND(H21/I21,3))</f>
        <v>1</v>
      </c>
      <c r="K21" s="33">
        <f>IF(I21&gt;H21,1,ROUND(I21/H21,3))</f>
        <v>0.96199999999999997</v>
      </c>
      <c r="L21" s="20">
        <v>2.2200000000000002</v>
      </c>
      <c r="M21" s="25">
        <v>1.9</v>
      </c>
      <c r="N21" s="33">
        <f>IF(L21&gt;M21,1,ROUND(L21/M21,3))</f>
        <v>1</v>
      </c>
      <c r="O21" s="33">
        <f>IF(M21&gt;L21,1,ROUND(M21/L21,3))</f>
        <v>0.85599999999999998</v>
      </c>
      <c r="Q21" s="25" t="s">
        <v>98</v>
      </c>
      <c r="R21" s="25">
        <f>ROUND(AVERAGE(F9,J9,N9),3)</f>
        <v>0.16700000000000001</v>
      </c>
      <c r="S21" s="25">
        <f>ROUND(AVERAGE(G9,K9,,O9),3)</f>
        <v>0.75</v>
      </c>
    </row>
    <row r="22" spans="1:19">
      <c r="Q22" s="25" t="s">
        <v>99</v>
      </c>
      <c r="R22" s="25">
        <f>ROUND(AVERAGE(F13,J13,N13),3)</f>
        <v>0.53600000000000003</v>
      </c>
      <c r="S22" s="25">
        <f>ROUND(AVERAGE(G13,K13,O13),3)</f>
        <v>0.99099999999999999</v>
      </c>
    </row>
    <row r="23" spans="1:19">
      <c r="B23" s="64" t="s">
        <v>87</v>
      </c>
      <c r="F23" s="64">
        <f>ROUND(AVERAGE(F24:F25),3)</f>
        <v>0.16700000000000001</v>
      </c>
      <c r="G23" s="64">
        <f>ROUND(AVERAGE(G24:G25),3)</f>
        <v>0.5</v>
      </c>
      <c r="J23" s="64">
        <f>ROUND(AVERAGE(J24:J25),3)</f>
        <v>0.16700000000000001</v>
      </c>
      <c r="K23" s="64">
        <f>ROUND(AVERAGE(K24:K25),3)</f>
        <v>0.5</v>
      </c>
      <c r="M23" s="28"/>
      <c r="N23" s="64">
        <f>ROUND(AVERAGE(N24:N25),3)</f>
        <v>0.16700000000000001</v>
      </c>
      <c r="O23" s="64">
        <f>ROUND(AVERAGE(O24:O25),3)</f>
        <v>0.5</v>
      </c>
      <c r="Q23" s="25" t="s">
        <v>100</v>
      </c>
      <c r="R23" s="25">
        <f>ROUND(AVERAGE(F23,J23,N23),3)</f>
        <v>0.16700000000000001</v>
      </c>
      <c r="S23" s="25">
        <f>ROUND(AVERAGE(G23,K23,O23),3)</f>
        <v>0.5</v>
      </c>
    </row>
    <row r="24" spans="1:19">
      <c r="B24" s="25" t="s">
        <v>88</v>
      </c>
      <c r="D24" s="25">
        <v>0</v>
      </c>
      <c r="E24" s="25">
        <v>0</v>
      </c>
      <c r="F24" s="33">
        <v>0</v>
      </c>
      <c r="G24" s="33">
        <v>0</v>
      </c>
      <c r="H24" s="25">
        <v>0</v>
      </c>
      <c r="I24" s="25">
        <v>0</v>
      </c>
      <c r="J24" s="33">
        <v>0</v>
      </c>
      <c r="K24" s="33">
        <v>0</v>
      </c>
      <c r="L24" s="25">
        <v>0</v>
      </c>
      <c r="M24" s="25">
        <v>0</v>
      </c>
      <c r="N24" s="33">
        <v>0</v>
      </c>
      <c r="O24" s="33">
        <v>0</v>
      </c>
      <c r="Q24" s="25" t="s">
        <v>101</v>
      </c>
      <c r="R24" s="25">
        <f>ROUND(AVERAGE(F31,J31,N31),3)</f>
        <v>1E-3</v>
      </c>
      <c r="S24" s="25">
        <f>ROUND(AVERAGE(G31,K31,O31),3)</f>
        <v>1</v>
      </c>
    </row>
    <row r="25" spans="1:19">
      <c r="B25" s="25" t="s">
        <v>89</v>
      </c>
      <c r="D25" s="25">
        <v>1</v>
      </c>
      <c r="E25" s="25">
        <v>3</v>
      </c>
      <c r="F25" s="33">
        <f>IF(D25&gt;E25,1,ROUND(D25/E25,3))</f>
        <v>0.33300000000000002</v>
      </c>
      <c r="G25" s="33">
        <f>IF(E25&gt;D25,1,ROUND(E25/D25,3))</f>
        <v>1</v>
      </c>
      <c r="H25" s="25">
        <v>1</v>
      </c>
      <c r="I25" s="25">
        <v>3</v>
      </c>
      <c r="J25" s="33">
        <f>IF(H25&gt;I25,1,ROUND(H25/I25,3))</f>
        <v>0.33300000000000002</v>
      </c>
      <c r="K25" s="33">
        <f>IF(I25&gt;H25,1,ROUND(I25/H25,3))</f>
        <v>1</v>
      </c>
      <c r="L25" s="25">
        <v>1</v>
      </c>
      <c r="M25" s="25">
        <v>3</v>
      </c>
      <c r="N25" s="33">
        <f>IF(L25&gt;M25,1,ROUND(L25/M25,3))</f>
        <v>0.33300000000000002</v>
      </c>
      <c r="O25" s="33">
        <f>IF(M25&gt;L25,1,ROUND(M25/L25,3))</f>
        <v>1</v>
      </c>
      <c r="Q25" s="62" t="s">
        <v>106</v>
      </c>
      <c r="R25" s="67">
        <f>ROUND(AVERAGE(F34,J34,N34),8)</f>
        <v>1.234E-5</v>
      </c>
      <c r="S25" s="67">
        <f>ROUND(AVERAGE(G34,K34,O34),3)</f>
        <v>0.496</v>
      </c>
    </row>
    <row r="26" spans="1:19">
      <c r="C26" s="58" t="s">
        <v>137</v>
      </c>
      <c r="D26" s="26">
        <v>0</v>
      </c>
      <c r="E26" s="26">
        <v>1</v>
      </c>
      <c r="F26" s="26"/>
      <c r="G26" s="26"/>
      <c r="H26" s="26">
        <v>0</v>
      </c>
      <c r="I26" s="26">
        <v>1</v>
      </c>
      <c r="J26" s="26"/>
      <c r="K26" s="26"/>
      <c r="L26" s="26">
        <v>0</v>
      </c>
      <c r="M26" s="26">
        <v>1</v>
      </c>
      <c r="N26" s="26"/>
      <c r="O26" s="26"/>
      <c r="Q26" s="62"/>
      <c r="R26" s="25" t="s">
        <v>107</v>
      </c>
      <c r="S26" s="25" t="s">
        <v>107</v>
      </c>
    </row>
    <row r="27" spans="1:19">
      <c r="C27" s="58" t="s">
        <v>138</v>
      </c>
      <c r="D27" s="26">
        <v>0</v>
      </c>
      <c r="E27" s="26">
        <v>1</v>
      </c>
      <c r="F27" s="26"/>
      <c r="G27" s="26"/>
      <c r="H27" s="26">
        <v>0</v>
      </c>
      <c r="I27" s="26">
        <v>1</v>
      </c>
      <c r="J27" s="26"/>
      <c r="K27" s="26"/>
      <c r="L27" s="26">
        <v>0</v>
      </c>
      <c r="M27" s="26">
        <v>1</v>
      </c>
      <c r="N27" s="26"/>
      <c r="O27" s="26"/>
      <c r="Q27" s="62"/>
      <c r="R27" s="68" t="s">
        <v>66</v>
      </c>
      <c r="S27" s="68" t="s">
        <v>71</v>
      </c>
    </row>
    <row r="28" spans="1:19">
      <c r="C28" s="58" t="s">
        <v>139</v>
      </c>
      <c r="D28" s="26">
        <v>0</v>
      </c>
      <c r="E28" s="26">
        <v>0</v>
      </c>
      <c r="F28" s="26"/>
      <c r="G28" s="26"/>
      <c r="H28" s="26">
        <v>0</v>
      </c>
      <c r="I28" s="26">
        <v>0</v>
      </c>
      <c r="J28" s="26"/>
      <c r="K28" s="26"/>
      <c r="L28" s="26">
        <v>0</v>
      </c>
      <c r="M28" s="26">
        <v>0</v>
      </c>
      <c r="N28" s="26"/>
      <c r="O28" s="26"/>
      <c r="Q28" s="62"/>
      <c r="R28" s="65"/>
      <c r="S28" s="65"/>
    </row>
    <row r="29" spans="1:19">
      <c r="C29" s="58" t="s">
        <v>140</v>
      </c>
      <c r="D29" s="26">
        <v>1</v>
      </c>
      <c r="E29" s="26">
        <v>1</v>
      </c>
      <c r="F29" s="26"/>
      <c r="G29" s="26"/>
      <c r="H29" s="26">
        <v>1</v>
      </c>
      <c r="I29" s="26">
        <v>1</v>
      </c>
      <c r="J29" s="26"/>
      <c r="K29" s="26"/>
      <c r="L29" s="26">
        <v>1</v>
      </c>
      <c r="M29" s="26">
        <v>1</v>
      </c>
      <c r="N29" s="26"/>
      <c r="O29" s="26"/>
      <c r="Q29" s="62"/>
      <c r="R29" s="65"/>
      <c r="S29" s="65"/>
    </row>
    <row r="30" spans="1:19">
      <c r="M30" s="69"/>
    </row>
    <row r="31" spans="1:19" ht="17" customHeight="1">
      <c r="B31" s="57" t="s">
        <v>133</v>
      </c>
      <c r="F31" s="64">
        <f>F32</f>
        <v>2E-3</v>
      </c>
      <c r="G31" s="64">
        <f>G32</f>
        <v>1</v>
      </c>
      <c r="J31" s="64">
        <f>J32</f>
        <v>2.6E-7</v>
      </c>
      <c r="K31" s="64">
        <f>K32</f>
        <v>1</v>
      </c>
      <c r="M31" s="28"/>
      <c r="N31" s="64">
        <f>N32</f>
        <v>1.5E-6</v>
      </c>
      <c r="O31" s="64">
        <f>O32</f>
        <v>1</v>
      </c>
    </row>
    <row r="32" spans="1:19" ht="18" customHeight="1">
      <c r="B32" s="25" t="s">
        <v>134</v>
      </c>
      <c r="D32" s="24">
        <v>3</v>
      </c>
      <c r="E32" s="24">
        <v>1232</v>
      </c>
      <c r="F32" s="33">
        <f>IF(D32&gt;E32,1,ROUND(D32/E32,3))</f>
        <v>2E-3</v>
      </c>
      <c r="G32" s="33">
        <f>IF(E32&gt;D32,1,ROUND(E32/D32,3))</f>
        <v>1</v>
      </c>
      <c r="H32" s="24">
        <v>9</v>
      </c>
      <c r="I32" s="24">
        <v>3882</v>
      </c>
      <c r="J32" s="33">
        <v>2.6E-7</v>
      </c>
      <c r="K32" s="33">
        <f>IF(I32&gt;H32,1,ROUND(I32/H32,3))</f>
        <v>1</v>
      </c>
      <c r="L32" s="66">
        <v>73</v>
      </c>
      <c r="M32" s="24">
        <v>18895</v>
      </c>
      <c r="N32" s="33">
        <v>1.5E-6</v>
      </c>
      <c r="O32" s="33">
        <f>IF(M32&gt;L32,1,ROUND(M32/L32,3))</f>
        <v>1</v>
      </c>
    </row>
    <row r="33" spans="1:22">
      <c r="F33" s="24"/>
      <c r="G33" s="24"/>
      <c r="R33" s="38"/>
    </row>
    <row r="34" spans="1:22">
      <c r="B34" s="70" t="s">
        <v>90</v>
      </c>
      <c r="F34" s="70">
        <f>ROUND(F9*F13*F23*F31,6)</f>
        <v>3.6999999999999998E-5</v>
      </c>
      <c r="G34" s="70">
        <f>ROUND(G9*G13*G23*G31,3)</f>
        <v>0.498</v>
      </c>
      <c r="J34" s="70">
        <v>7.8000000000000004E-9</v>
      </c>
      <c r="K34" s="70">
        <f>ROUND(K9*K13*K23*K31,3)</f>
        <v>0.498</v>
      </c>
      <c r="M34" s="71"/>
      <c r="N34" s="70">
        <f>ROUND(N9*N13*N23*N31,8)</f>
        <v>2E-8</v>
      </c>
      <c r="O34" s="70">
        <f>ROUND(O9*O13*O23*O31,3)</f>
        <v>0.49099999999999999</v>
      </c>
      <c r="P34" s="24"/>
      <c r="Q34" s="24"/>
      <c r="R34" s="24"/>
      <c r="S34" s="24"/>
      <c r="T34" s="24"/>
    </row>
    <row r="35" spans="1:22" ht="16" thickBot="1">
      <c r="N35" s="65"/>
      <c r="P35" s="24"/>
      <c r="Q35" s="146" t="s">
        <v>56</v>
      </c>
      <c r="R35" s="146"/>
      <c r="S35" s="146"/>
      <c r="T35" s="24"/>
    </row>
    <row r="36" spans="1:22" ht="17" thickTop="1" thickBot="1">
      <c r="Q36" s="147"/>
      <c r="R36" s="149" t="s">
        <v>119</v>
      </c>
      <c r="S36" s="151"/>
    </row>
    <row r="37" spans="1:22" ht="17" thickBot="1">
      <c r="Q37" s="148"/>
      <c r="R37" s="45" t="s">
        <v>114</v>
      </c>
      <c r="S37" s="47" t="s">
        <v>116</v>
      </c>
    </row>
    <row r="38" spans="1:22" ht="17" thickTop="1">
      <c r="Q38" s="48" t="s">
        <v>114</v>
      </c>
      <c r="R38" s="49">
        <v>0</v>
      </c>
      <c r="S38" s="53">
        <v>1.2869999999999999</v>
      </c>
      <c r="U38" s="25" t="s">
        <v>108</v>
      </c>
      <c r="V38" s="33" t="s">
        <v>147</v>
      </c>
    </row>
    <row r="39" spans="1:22" ht="17" thickBot="1">
      <c r="Q39" s="54" t="s">
        <v>116</v>
      </c>
      <c r="R39" s="55">
        <v>1.2869999999999999</v>
      </c>
      <c r="S39" s="56">
        <v>0</v>
      </c>
    </row>
    <row r="40" spans="1:22" ht="16" thickTop="1">
      <c r="B40" s="72" t="s">
        <v>94</v>
      </c>
      <c r="Q40" s="153" t="s">
        <v>120</v>
      </c>
      <c r="R40" s="153"/>
      <c r="S40" s="153"/>
    </row>
    <row r="41" spans="1:22">
      <c r="B41" s="38" t="s">
        <v>73</v>
      </c>
      <c r="C41" s="25">
        <v>2000</v>
      </c>
      <c r="D41" s="20" t="s">
        <v>118</v>
      </c>
    </row>
    <row r="42" spans="1:22">
      <c r="B42" s="38" t="s">
        <v>74</v>
      </c>
      <c r="C42" s="25">
        <v>2005</v>
      </c>
      <c r="D42" s="20" t="s">
        <v>169</v>
      </c>
    </row>
    <row r="43" spans="1:22">
      <c r="B43" s="38" t="s">
        <v>95</v>
      </c>
      <c r="C43" s="25">
        <v>2015</v>
      </c>
      <c r="D43" s="25" t="s">
        <v>96</v>
      </c>
    </row>
    <row r="47" spans="1:22">
      <c r="B47" s="24"/>
      <c r="C47" s="24"/>
    </row>
    <row r="48" spans="1:22">
      <c r="A48" s="24"/>
      <c r="B48" s="26"/>
      <c r="C48" s="24"/>
      <c r="D48" s="24"/>
    </row>
    <row r="49" spans="1:9">
      <c r="A49" s="24"/>
      <c r="B49" s="24"/>
      <c r="C49" s="24"/>
      <c r="D49" s="24"/>
      <c r="I49" s="24"/>
    </row>
    <row r="50" spans="1:9">
      <c r="A50" s="24"/>
      <c r="B50" s="24"/>
      <c r="C50" s="24"/>
      <c r="D50" s="24"/>
    </row>
    <row r="51" spans="1:9">
      <c r="A51" s="24"/>
      <c r="B51" s="24"/>
      <c r="C51" s="24"/>
      <c r="D51" s="24"/>
    </row>
    <row r="52" spans="1:9">
      <c r="A52" s="24"/>
      <c r="B52" s="24"/>
      <c r="C52" s="24"/>
      <c r="D52" s="24"/>
    </row>
    <row r="55" spans="1:9">
      <c r="B55" s="28"/>
      <c r="C55" s="28"/>
    </row>
  </sheetData>
  <mergeCells count="16">
    <mergeCell ref="D4:E4"/>
    <mergeCell ref="F4:G4"/>
    <mergeCell ref="D6:G6"/>
    <mergeCell ref="D7:G7"/>
    <mergeCell ref="H6:K6"/>
    <mergeCell ref="H7:K7"/>
    <mergeCell ref="L6:O6"/>
    <mergeCell ref="H4:I4"/>
    <mergeCell ref="J4:K4"/>
    <mergeCell ref="L4:M4"/>
    <mergeCell ref="N4:O4"/>
    <mergeCell ref="Q36:Q37"/>
    <mergeCell ref="R36:S36"/>
    <mergeCell ref="Q40:S40"/>
    <mergeCell ref="Q35:S35"/>
    <mergeCell ref="L7:O7"/>
  </mergeCells>
  <pageMargins left="0.7" right="0.7" top="0.75" bottom="0.75" header="0.3" footer="0.3"/>
  <pageSetup paperSize="9"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H2&amp;3 MAIN</vt:lpstr>
      <vt:lpstr>H2 data input</vt:lpstr>
      <vt:lpstr>strat goals</vt:lpstr>
      <vt:lpstr>issue salience</vt:lpstr>
      <vt:lpstr>H3 data input</vt:lpstr>
      <vt:lpstr>PIPR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2016-04-27T16:03:47Z</dcterms:created>
  <dcterms:modified xsi:type="dcterms:W3CDTF">2019-03-03T20:45:04Z</dcterms:modified>
</cp:coreProperties>
</file>